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105" yWindow="-105" windowWidth="19425" windowHeight="10425" tabRatio="847"/>
  </bookViews>
  <sheets>
    <sheet name="Summary" sheetId="10" r:id="rId1"/>
    <sheet name="Budget -Pour Flush Latrine" sheetId="17" r:id="rId2"/>
    <sheet name="Qty  sheet of PFL Latrine" sheetId="4" r:id="rId3"/>
    <sheet name="Budget - PWD Latrine" sheetId="16" r:id="rId4"/>
    <sheet name="Qty sheet of PWD Latrine" sheetId="12" r:id="rId5"/>
    <sheet name="Septic tank" sheetId="13" r:id="rId6"/>
    <sheet name="Soakage pit" sheetId="14" r:id="rId7"/>
  </sheets>
  <definedNames>
    <definedName name="_xlnm.Print_Area" localSheetId="3">'Budget - PWD Latrine'!$A$1:$F$47</definedName>
    <definedName name="_xlnm.Print_Area" localSheetId="1">'Budget -Pour Flush Latrine'!$A$1:$F$45</definedName>
  </definedNames>
  <calcPr calcId="12451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5" i="12"/>
  <c r="G84"/>
  <c r="G70"/>
  <c r="D32"/>
  <c r="D31"/>
  <c r="D30"/>
  <c r="D29"/>
  <c r="G14" i="14"/>
  <c r="C14"/>
  <c r="G81" i="4"/>
  <c r="G66"/>
  <c r="E60"/>
  <c r="E59"/>
  <c r="D30"/>
  <c r="D29"/>
  <c r="D28"/>
  <c r="D27"/>
  <c r="G8"/>
  <c r="E22"/>
  <c r="G22" s="1"/>
  <c r="G12" i="14"/>
  <c r="G11"/>
  <c r="C7"/>
  <c r="G7" s="1"/>
  <c r="C4"/>
  <c r="G4" s="1"/>
  <c r="G5" s="1"/>
  <c r="G12" i="13"/>
  <c r="G11"/>
  <c r="G10"/>
  <c r="C8"/>
  <c r="G8" s="1"/>
  <c r="G9" s="1"/>
  <c r="D31" i="16" s="1"/>
  <c r="C4" i="13"/>
  <c r="G4" s="1"/>
  <c r="G8" i="14" l="1"/>
  <c r="G68" i="12"/>
  <c r="G48"/>
  <c r="D11" i="16" s="1"/>
  <c r="G45" i="4"/>
  <c r="D11" i="17" s="1"/>
  <c r="G23" i="12" l="1"/>
  <c r="G15" i="13"/>
  <c r="G14"/>
  <c r="D29" i="17"/>
  <c r="G16" i="13" l="1"/>
  <c r="D35" i="16" s="1"/>
  <c r="G62" i="4"/>
  <c r="G61"/>
  <c r="G66" i="12"/>
  <c r="G65"/>
  <c r="G37"/>
  <c r="G33" i="4"/>
  <c r="G5" i="13"/>
  <c r="G67" i="12"/>
  <c r="G54"/>
  <c r="G22"/>
  <c r="G39"/>
  <c r="G7"/>
  <c r="G82"/>
  <c r="G81"/>
  <c r="G80"/>
  <c r="G79"/>
  <c r="G78"/>
  <c r="G77"/>
  <c r="G74"/>
  <c r="G73"/>
  <c r="G64"/>
  <c r="G63"/>
  <c r="G62"/>
  <c r="G61"/>
  <c r="G60"/>
  <c r="G59"/>
  <c r="G58"/>
  <c r="G57"/>
  <c r="G53"/>
  <c r="G51"/>
  <c r="D9" i="16" s="1"/>
  <c r="D10"/>
  <c r="G42" i="12"/>
  <c r="G41"/>
  <c r="G38"/>
  <c r="G36"/>
  <c r="G35"/>
  <c r="G34"/>
  <c r="G32"/>
  <c r="G31"/>
  <c r="G30"/>
  <c r="G29"/>
  <c r="G28"/>
  <c r="G27"/>
  <c r="G21"/>
  <c r="G20"/>
  <c r="G19"/>
  <c r="G18"/>
  <c r="G14"/>
  <c r="G13"/>
  <c r="G12"/>
  <c r="G11"/>
  <c r="G6"/>
  <c r="G5"/>
  <c r="G76" i="4"/>
  <c r="G58"/>
  <c r="G30"/>
  <c r="G29"/>
  <c r="G15"/>
  <c r="G9"/>
  <c r="G39"/>
  <c r="G38"/>
  <c r="G70"/>
  <c r="G69"/>
  <c r="G71" s="1"/>
  <c r="G54"/>
  <c r="G53"/>
  <c r="G50"/>
  <c r="G51" s="1"/>
  <c r="D12" i="17" s="1"/>
  <c r="G48" i="4"/>
  <c r="G21"/>
  <c r="G7"/>
  <c r="G79"/>
  <c r="G78"/>
  <c r="G77"/>
  <c r="G75"/>
  <c r="G74"/>
  <c r="G73"/>
  <c r="G64"/>
  <c r="G63"/>
  <c r="G36"/>
  <c r="G55" i="12" l="1"/>
  <c r="D12" i="16" s="1"/>
  <c r="D33" i="17"/>
  <c r="G83" i="12"/>
  <c r="G85" s="1"/>
  <c r="D17" i="16" s="1"/>
  <c r="D39"/>
  <c r="D37" i="17"/>
  <c r="G24" i="12"/>
  <c r="D7" i="16" s="1"/>
  <c r="G69" i="12"/>
  <c r="G71" s="1"/>
  <c r="D13" i="16" s="1"/>
  <c r="D30"/>
  <c r="D28" i="17"/>
  <c r="D38" i="16"/>
  <c r="D36" i="17"/>
  <c r="G15" i="14"/>
  <c r="G43" i="12"/>
  <c r="D14" i="16"/>
  <c r="G40" i="12"/>
  <c r="G15"/>
  <c r="D6" i="16" s="1"/>
  <c r="G8" i="12"/>
  <c r="D5" i="16" s="1"/>
  <c r="D14" i="17"/>
  <c r="G40" i="4"/>
  <c r="D40" i="17" l="1"/>
  <c r="D42" i="16"/>
  <c r="G44" i="12"/>
  <c r="D8" i="16" s="1"/>
  <c r="G20" i="4"/>
  <c r="G19"/>
  <c r="G18"/>
  <c r="G14"/>
  <c r="G13"/>
  <c r="G12"/>
  <c r="G10"/>
  <c r="D5" i="17" s="1"/>
  <c r="G23" i="4" l="1"/>
  <c r="G16"/>
  <c r="D6" i="17" s="1"/>
  <c r="D7"/>
  <c r="G35" i="4" l="1"/>
  <c r="G34"/>
  <c r="G32"/>
  <c r="G28"/>
  <c r="G27"/>
  <c r="G26"/>
  <c r="G25"/>
  <c r="G31"/>
  <c r="G80"/>
  <c r="G82" s="1"/>
  <c r="D16" i="17" s="1"/>
  <c r="G60" i="4"/>
  <c r="G59"/>
  <c r="G57"/>
  <c r="G56"/>
  <c r="G55"/>
  <c r="G65" l="1"/>
  <c r="G67" s="1"/>
  <c r="D13" i="17" s="1"/>
  <c r="G37" i="4"/>
  <c r="G41" s="1"/>
  <c r="D8" i="17" s="1"/>
</calcChain>
</file>

<file path=xl/sharedStrings.xml><?xml version="1.0" encoding="utf-8"?>
<sst xmlns="http://schemas.openxmlformats.org/spreadsheetml/2006/main" count="463" uniqueCount="185">
  <si>
    <t>Description</t>
  </si>
  <si>
    <t>Quantity</t>
  </si>
  <si>
    <t>Unit</t>
  </si>
  <si>
    <t>Excavation</t>
  </si>
  <si>
    <t>Long Walls</t>
  </si>
  <si>
    <t>Cft</t>
  </si>
  <si>
    <t>Short Walls</t>
  </si>
  <si>
    <t>Total</t>
  </si>
  <si>
    <t xml:space="preserve"> PCC (1:4:8) :</t>
  </si>
  <si>
    <t>In floor in  latrine  of size 5'x4'</t>
  </si>
  <si>
    <t>DPC Long wall</t>
  </si>
  <si>
    <t>DPC short wall</t>
  </si>
  <si>
    <t>over all  Walls 1st Step in foundation long wall</t>
  </si>
  <si>
    <t>short wall</t>
  </si>
  <si>
    <t>2nd Step in foundation long wall</t>
  </si>
  <si>
    <t>Pharapet wall on roof long wall</t>
  </si>
  <si>
    <t>Pharapet Short wall</t>
  </si>
  <si>
    <t>D/d door</t>
  </si>
  <si>
    <t>D/d Ventilator</t>
  </si>
  <si>
    <t>Plaster (1:4) CSM  1/2" thick</t>
  </si>
  <si>
    <t>in  side long wall</t>
  </si>
  <si>
    <t>Sft</t>
  </si>
  <si>
    <t>inside short wall</t>
  </si>
  <si>
    <t>Roof</t>
  </si>
  <si>
    <t>pharapet wall long side</t>
  </si>
  <si>
    <t>pharapet wall Short side</t>
  </si>
  <si>
    <t>D/d door &amp; Ventilator</t>
  </si>
  <si>
    <t>Steel Doors &amp; Ventilators</t>
  </si>
  <si>
    <t xml:space="preserve">Door </t>
  </si>
  <si>
    <t>Net total</t>
  </si>
  <si>
    <t>Shade long side</t>
  </si>
  <si>
    <t>Shade short side</t>
  </si>
  <si>
    <t>Out side long wall</t>
  </si>
  <si>
    <t>Out side short wall</t>
  </si>
  <si>
    <t>D/d Doors &amp; Ventilator</t>
  </si>
  <si>
    <t>sft</t>
  </si>
  <si>
    <t>Earth Filling  in floor bed</t>
  </si>
  <si>
    <t>Short wall</t>
  </si>
  <si>
    <t>Rft</t>
  </si>
  <si>
    <t>cft</t>
  </si>
  <si>
    <t>Nos</t>
  </si>
  <si>
    <t>Stair 1st step</t>
  </si>
  <si>
    <t>stair all steps</t>
  </si>
  <si>
    <t>stair sides</t>
  </si>
  <si>
    <t>Back Filling and 4"thick layer of sand  in floor bed with compaction of 100%</t>
  </si>
  <si>
    <t>Back Filling and 4" thick layer of sand  in floor bed With 100% compaction</t>
  </si>
  <si>
    <t xml:space="preserve">Amount (PKR.) </t>
  </si>
  <si>
    <t>Unit Rate (PKR.)</t>
  </si>
  <si>
    <t>Qty</t>
  </si>
  <si>
    <t>S#</t>
  </si>
  <si>
    <t>P/F Gully trap with stainless steel frame/screen for floor</t>
  </si>
  <si>
    <t>Block Masonry in (1:4) CSM</t>
  </si>
  <si>
    <t>Pre Cast slab at roof :</t>
  </si>
  <si>
    <t>In Roof slab with shade</t>
  </si>
  <si>
    <t xml:space="preserve">out side long wall </t>
  </si>
  <si>
    <t>out side short wall</t>
  </si>
  <si>
    <t>white wash two coats</t>
  </si>
  <si>
    <t>Excavation under step</t>
  </si>
  <si>
    <t>4th Step  in super structure long wall</t>
  </si>
  <si>
    <t>3rd Step in foundation long wall</t>
  </si>
  <si>
    <t>RCC lintel Beam at Door</t>
  </si>
  <si>
    <t>below DPC Level long side</t>
  </si>
  <si>
    <t>below DPC Level short side</t>
  </si>
  <si>
    <t>Ventilator with Grill &amp; mesh</t>
  </si>
  <si>
    <t>S #</t>
  </si>
  <si>
    <t>Length (ft)</t>
  </si>
  <si>
    <t>Breadth (ft)</t>
  </si>
  <si>
    <t>Flooring</t>
  </si>
  <si>
    <t>Step/stairs</t>
  </si>
  <si>
    <t>P/L of PCC Concrete (1:4:8) in walls Foundation</t>
  </si>
  <si>
    <t>PCC (1:2:4) in DPC and Flooring:</t>
  </si>
  <si>
    <t>P/L of PCC Concrete (1:2:4) in DPC &amp;  Flooring:</t>
  </si>
  <si>
    <t>WC/Commode Chamber</t>
  </si>
  <si>
    <t>Depth/Ht (ft)</t>
  </si>
  <si>
    <t>NO's</t>
  </si>
  <si>
    <t>Excavation under ramp walls</t>
  </si>
  <si>
    <t>under Ramp walls</t>
  </si>
  <si>
    <t>P/L of Concrete Block Masonry in Foundation in (1:4) CSM.</t>
  </si>
  <si>
    <t>P/L of Concrete Block Masonry in super structure of latrine in (1:4) CSM.</t>
  </si>
  <si>
    <t>Block masonary for ramp sides</t>
  </si>
  <si>
    <t>PCC (1:2:4) at ramp top</t>
  </si>
  <si>
    <t>In floor in  latrine  of size 5'x5'</t>
  </si>
  <si>
    <t>Under Ramp</t>
  </si>
  <si>
    <t xml:space="preserve">Ramp sides </t>
  </si>
  <si>
    <t>ESTIMATED COST OF ONE (1) Nos POUR FLUSH LATRINE 5'x5'</t>
  </si>
  <si>
    <t>Brick Balast</t>
  </si>
  <si>
    <t>in  side soakage pit</t>
  </si>
  <si>
    <t>P/F Water supply PPRC pipe 3/4" Minhas or equivalent company  with all accessories complete</t>
  </si>
  <si>
    <t xml:space="preserve">Nos </t>
  </si>
  <si>
    <t>Block work  for Drum Paid</t>
  </si>
  <si>
    <t>Drum paid plaster</t>
  </si>
  <si>
    <t xml:space="preserve">Drum paid top plaster </t>
  </si>
  <si>
    <t>Drum paid plaster side</t>
  </si>
  <si>
    <t>Drum paid plaster top</t>
  </si>
  <si>
    <t>P/L of PCC Concrete (1:4:8) in septic tank bed</t>
  </si>
  <si>
    <t>Pre-cast Concrete Rings in soakage pit (1:1) CSM Joint Filling</t>
  </si>
  <si>
    <t>Pre-Cast Concrete for Soakage pit (1:1) CSM.</t>
  </si>
  <si>
    <t>Polytheen Sheet Around Septik tank</t>
  </si>
  <si>
    <t xml:space="preserve">Long Side </t>
  </si>
  <si>
    <t>Short Side</t>
  </si>
  <si>
    <t>P/F PVC 4"dia pipe Royal class B, or equivalent quality including fittings i.e elbow, tee,clamps and sockets etc</t>
  </si>
  <si>
    <t>P/F Ventilated pipe PVC 2” class B Royal or equivalent  company non pressure including vent cap including fittings i.e elbow, tee ,clamps and sockets etc</t>
  </si>
  <si>
    <t>P/F PVC 3"dia drain pipe Royal class B, or equivalent quality including fittings i.e elbow, tee ,clamps and sockets for Rain Water &amp; Drainage complete as per specifications/Site.</t>
  </si>
  <si>
    <t>PCC (1:2:4) at Roof Top</t>
  </si>
  <si>
    <t>no</t>
  </si>
  <si>
    <t>Super structure long wall</t>
  </si>
  <si>
    <t>Prepared By: Engr</t>
  </si>
  <si>
    <t>Reviewed By:</t>
  </si>
  <si>
    <t xml:space="preserve">Approved By: PROGRAMME MANAGER </t>
  </si>
  <si>
    <t>Prepared By: Engr.</t>
  </si>
  <si>
    <t>Polytheen Sheet at Pre Cast slab roof Top :</t>
  </si>
  <si>
    <t>Polytheen Sheet at Pre Cast slab</t>
  </si>
  <si>
    <t>Polythene Sheet (500 Gauge) at top on Pre-Cast Slab.</t>
  </si>
  <si>
    <t>Internal white washing(Lime With Acrolic Admixture Only White colour) and external Color white washing Lime with Acrolic,(Walls white &amp; Parapit Blue Colour) good quality two coats each Complete with specification.</t>
  </si>
  <si>
    <t>Polytheen Sheet at Pre Cast slab roof :</t>
  </si>
  <si>
    <t>Ramp Top</t>
  </si>
  <si>
    <t>Plain Cement Concrete including placing,  compacting, finishing &amp; curing (Ratio 1:4:8)</t>
  </si>
  <si>
    <t>Plain Cement Concrete including placing,  compacting, finishing &amp; curing (Ratio 1:2:4)</t>
  </si>
  <si>
    <t>Providing and fixing chromium plated (CP) bib cock, heavy duty of approved quality : (1/2")</t>
  </si>
  <si>
    <t>P/F Water supply PPR pipe 3/4" Minhas or equivalent company  with all accessories complete</t>
  </si>
  <si>
    <t>Providing and fixing Pre-cast Concrete Rings With built-in End slab having 2 inches wall thickness as per the drawing.</t>
  </si>
  <si>
    <t>Providing and fixing Pre-Cast Concrete Rings having 2 inches wall thickness for septic tank including  joint filling with (1:1) CSM complete: as per the drawing</t>
  </si>
  <si>
    <t>Providing and fixing Pre-cast Roof slab over Septic tank with 1:1 CSM having 3' Dia &amp; 3" Thickness. as per the drawing</t>
  </si>
  <si>
    <t>Providing and laying Polythene Sheet 500 Gauge Around Concrete Rings</t>
  </si>
  <si>
    <t>Construction Of Soakage Pit</t>
  </si>
  <si>
    <t xml:space="preserve">Providing and fixing Perforated Pre-Cast Concrete Rings having 2 inches wall thickness including  joint filling with (1:1) CSM complete: as per the drawing </t>
  </si>
  <si>
    <t>Providing and fixing Pre-cast Roof slab over Soakage pit with 1:1 CSM having 3' Dia &amp; 3" Thickness. as per the drawing</t>
  </si>
  <si>
    <t>Providing and placing the filter material Boulder/Brick Ballast in soakage pit: as per the drawing / engineer instructions</t>
  </si>
  <si>
    <t>Sub-Total: A (PKR)</t>
  </si>
  <si>
    <t>Sub-Total:B (PKR)</t>
  </si>
  <si>
    <t>Sub -Total C (PKR)</t>
  </si>
  <si>
    <t>Total Cost for Single Latrine (A+B+C) - PKR</t>
  </si>
  <si>
    <t>Providing and fixing of a grab bar made of stainless steel pipe, installed on the wall adjacent to the water closet (WC) at a height of 36 inches from the finished floor level. The pipe used for the grab bar shall have a thickness of 18 SWG and a diameter of 1.5 inches, with an overall length of 18 inches. Secure anchoring to withstand adequate load and ensure user safety.</t>
  </si>
  <si>
    <t>Providing a foldable commode chair made of durable and corrosion-resistant material. The chair should have the standard seat height (17 inches to 21 inches) and a seat width (16 inches to 18 inches), designed to support a maximum weight capacity of 100 kilograms. The seat material shall be water-resistant, comfortable, and easy to clean. The chair must include a removable bucket or container made of high-quality plastic or stainless steel for hygienic use. It should feature a smooth folding mechanism for convenient storage and transport and anti-slip rubber caps on the legs to ensure stability. The chair shall be delivered pre-assembled complete with all necessary tools and instructions.</t>
  </si>
  <si>
    <t>B. Construction Of Septic Tank</t>
  </si>
  <si>
    <t>C. Construction Of Soakage PIT</t>
  </si>
  <si>
    <t>Total Cost for Single PWD latrine (A+B+C) - PKR</t>
  </si>
  <si>
    <t>B.   Construction Of Septic Tank</t>
  </si>
  <si>
    <t>C. Construction Of Soakage Pit</t>
  </si>
  <si>
    <t>Construction Of Septic Tank</t>
  </si>
  <si>
    <t>Sr #</t>
  </si>
  <si>
    <t>Description of Work</t>
  </si>
  <si>
    <t xml:space="preserve">Excavation for septic tank </t>
  </si>
  <si>
    <t>PCC at bottom Ring foundation</t>
  </si>
  <si>
    <t>Excavation for Sokage Pit</t>
  </si>
  <si>
    <t>Nos of Latrine</t>
  </si>
  <si>
    <t>Total Amount in PKRs.</t>
  </si>
  <si>
    <t>RCC Precast lintel Beam at Door</t>
  </si>
  <si>
    <t>Excavation for latrine foundations</t>
  </si>
  <si>
    <t xml:space="preserve">PCC over slab for treatment </t>
  </si>
  <si>
    <t>1st Step in foundation long wall</t>
  </si>
  <si>
    <t>Block work  for Drum Base</t>
  </si>
  <si>
    <t>Pre cast slab over roof. Size (7'x2.5'x3")</t>
  </si>
  <si>
    <t>No</t>
  </si>
  <si>
    <t>Lintel beam RCC 1:2:4 ( Size 3.25' x 6" x 5")</t>
  </si>
  <si>
    <t>Providing and fixing factory manufactured with concrete 1:2:4 ratio Precast RCC lintel Beam over Door (Size: 3.25' x 6" x 5")</t>
  </si>
  <si>
    <t xml:space="preserve">No </t>
  </si>
  <si>
    <t>S/F of pre cast slab with 3/8'' dia steel (Main &amp; distribution) @ 5'' c/c complete on roof. (Size 7' x 2.5' x 3")</t>
  </si>
  <si>
    <t>Plastering the latrine structure internally and externally with CSM 1:4 and 1/2" thick.</t>
  </si>
  <si>
    <t>Ventilators of Iron Frame having size (1'x1') (Pre-Painted Iron Oxide having hinges, and properly welded wire mesh on outer side)</t>
  </si>
  <si>
    <t>Providing and Fixing glazed earthen ware Water Closet (Indian Type) with built-in foot rests including P Trap complete in all respects : Size 22 x 18 inches</t>
  </si>
  <si>
    <t>Providing and fixing Pre-cast Concrete Rings With built-in End slab (Bottom Slab) having 2 inches wall thickness as per the drawing. (Size: 3 feet dia and 1.5 feet depth each ring)</t>
  </si>
  <si>
    <t>Providing and fixing Pre-Cast Concrete Rings having 2 inches wall thickness for septic tank including  joint filling with (1:1) CSM complete: as per the drawing (Size: 3 feet dia and 1.5 feet depth each ring)</t>
  </si>
  <si>
    <t xml:space="preserve">Excavationfor soakagpe pit as per the drawing. </t>
  </si>
  <si>
    <t>Providing and fixing Perforated Pre-Cast Concrete Rings having 2 inches wall thickness including  joint filling with (1:1) CSM complete: as per the drawing (Size: 3 feet dia and 1.5 feet depth each ring)</t>
  </si>
  <si>
    <t>Providing and fixing the drum for water storage made of high durable plastic materials having double ply layers construction. The drum should be Cylindrical in shape with a wide-mouth opening for easy filling and cleaning and a volume of 35 liters capacity. Blue colour</t>
  </si>
  <si>
    <t>Supplying and Fixing 20 SWG MS Sheet Door with angle iron frame (1.5"x1.5"x1/8") including sliding bolt with lockable arragements, hinges and duly painted both sides etc complete.</t>
  </si>
  <si>
    <t>Provision made for supplying Portable Emergency Solar Rechargeable Light with USB Port. The light should have High-quality monocrystalline silicon solar panel with 10 watts power and a battery of 3000–5000 mAh capacity. High-efficiency LED with Adjustable Brightness made of ABS durable plastic with weatherproof features. Weight: 400–600 grams</t>
  </si>
  <si>
    <t xml:space="preserve"> Excavation for septic tank and proper backfilling with excavated soil. </t>
  </si>
  <si>
    <t>In Roof slab with shade Size 7'x2'x3"</t>
  </si>
  <si>
    <t>Lintel beam RCC 1:2:4 Size 4'x6"x5"</t>
  </si>
  <si>
    <t>Providing and fixing factory manufactured with concrete 1:2:4 ratio Precast RCC lintel Beam over Door (Size: 4' x 6" x 5")</t>
  </si>
  <si>
    <t>S/F of pre cast slab with 3/8'' dia steel (Main &amp; distribution) @ 5'' c/c complete on roof. (Size 7' x 2' x 3")</t>
  </si>
  <si>
    <t>Providing and fixing Pre-cast Concrete Rings With built-in (Bottom Slab) having 2 inches wall thickness as per the drawing. (Size: 3 feet dia and 1.5 feet depth each ring)</t>
  </si>
  <si>
    <t xml:space="preserve">A. Construction of Pour Flash Latrine ( 5'x4'x7.5') </t>
  </si>
  <si>
    <t>A. Construction of PWD Latrine (5'x5'x7.5')</t>
  </si>
  <si>
    <t>Solid Block Masonry in walls in 1:5 cement sand mortar factory manufactured solid blocks with concrete (making 30 nos blocks per cement bag as per local market practice) having uniformity in Shape and Size with sharp edges without any chips or cracks. The Blocks should have a smooth, even surface without honeycombing, voids, or cracks.  (Block size 12" x 6" x 8")</t>
  </si>
  <si>
    <t>Construction of PWD Latrine (5'x5'x7.5')</t>
  </si>
  <si>
    <t>One unit Estimated Cost</t>
  </si>
  <si>
    <t>Construction of Standard/Normal Latrine (5'x4'x7.5')</t>
  </si>
  <si>
    <t xml:space="preserve">Summary Of Cost HH Latrine Construction </t>
  </si>
  <si>
    <t>Detail Qty Sheet  of Standard/Normal Pour Flush Latrine</t>
  </si>
  <si>
    <t>BOQ of Standard Pour Flush Latrine -District Nowshera</t>
  </si>
  <si>
    <t>BOQ of PWD's Pour Flush Latrine -District Nowshera</t>
  </si>
  <si>
    <t>Detail Qty Sheet of PWD Latrine</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</si>
</sst>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4">
    <font>
      <sz val="11"/>
      <color theme="1"/>
      <name val="Calibri"/>
      <family val="2"/>
      <scheme val="minor"/>
    </font>
    <font>
      <sz val="10"/>
      <name val="Arial"/>
      <family val="2"/>
    </font>
    <font>
      <b/>
      <sz val="12"/>
      <name val="Arial"/>
      <family val="2"/>
    </font>
    <font>
      <sz val="12"/>
      <name val="Arial"/>
      <family val="2"/>
    </font>
    <font>
      <sz val="10"/>
      <name val="Arial"/>
      <family val="2"/>
    </font>
    <font>
      <b/>
      <sz val="10"/>
      <color theme="1"/>
      <name val="Calibri"/>
      <family val="2"/>
      <scheme val="minor"/>
    </font>
    <font>
      <b/>
      <sz val="10"/>
      <color theme="1"/>
      <name val="Arial Narrow"/>
      <family val="2"/>
    </font>
    <font>
      <b/>
      <sz val="12"/>
      <color theme="1"/>
      <name val="Arial Narrow"/>
      <family val="2"/>
    </font>
    <font>
      <sz val="10"/>
      <color theme="1"/>
      <name val="Arial Narrow"/>
      <family val="2"/>
    </font>
    <font>
      <b/>
      <sz val="11"/>
      <color theme="1"/>
      <name val="Arial Narrow"/>
      <family val="2"/>
    </font>
    <font>
      <sz val="11"/>
      <color theme="1"/>
      <name val="Arial Narrow"/>
      <family val="2"/>
    </font>
    <font>
      <b/>
      <sz val="16"/>
      <name val="Calibri"/>
      <family val="2"/>
      <scheme val="minor"/>
    </font>
    <font>
      <b/>
      <sz val="14"/>
      <name val="Calibri"/>
      <family val="2"/>
      <scheme val="minor"/>
    </font>
    <font>
      <sz val="14"/>
      <name val="Calibri"/>
      <family val="2"/>
      <scheme val="minor"/>
    </font>
    <font>
      <sz val="16"/>
      <name val="Calibri"/>
      <family val="2"/>
      <scheme val="minor"/>
    </font>
    <font>
      <sz val="10"/>
      <name val="Calibri"/>
      <family val="2"/>
      <scheme val="minor"/>
    </font>
    <font>
      <b/>
      <sz val="10"/>
      <name val="Calibri"/>
      <family val="2"/>
      <scheme val="minor"/>
    </font>
    <font>
      <b/>
      <sz val="11"/>
      <name val="Arial Narrow"/>
      <family val="2"/>
    </font>
    <font>
      <sz val="12"/>
      <name val="Palatino Linotype"/>
      <family val="1"/>
    </font>
    <font>
      <b/>
      <sz val="11"/>
      <color theme="1"/>
      <name val="Calibri"/>
      <family val="2"/>
      <scheme val="minor"/>
    </font>
    <font>
      <b/>
      <sz val="12"/>
      <color theme="1"/>
      <name val="Calibri"/>
      <family val="2"/>
      <scheme val="minor"/>
    </font>
    <font>
      <sz val="11"/>
      <color theme="1"/>
      <name val="Calibri"/>
      <family val="2"/>
      <scheme val="minor"/>
    </font>
    <font>
      <b/>
      <sz val="10"/>
      <name val="Arial"/>
      <family val="2"/>
    </font>
    <font>
      <sz val="12"/>
      <name val="Calibri"/>
      <family val="2"/>
      <scheme val="minor"/>
    </font>
  </fonts>
  <fills count="15">
    <fill>
      <patternFill patternType="none"/>
    </fill>
    <fill>
      <patternFill patternType="gray125"/>
    </fill>
    <fill>
      <patternFill patternType="solid">
        <fgColor rgb="FF66FFFF"/>
        <bgColor indexed="64"/>
      </patternFill>
    </fill>
    <fill>
      <patternFill patternType="solid">
        <fgColor indexed="42"/>
        <bgColor indexed="64"/>
      </patternFill>
    </fill>
    <fill>
      <patternFill patternType="solid">
        <fgColor indexed="22"/>
        <bgColor indexed="64"/>
      </patternFill>
    </fill>
    <fill>
      <patternFill patternType="solid">
        <fgColor theme="0"/>
        <bgColor indexed="64"/>
      </patternFill>
    </fill>
    <fill>
      <patternFill patternType="solid">
        <fgColor rgb="FFCCFFCC"/>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3" tint="0.79998168889431442"/>
        <bgColor indexed="64"/>
      </patternFill>
    </fill>
  </fills>
  <borders count="28">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4" fillId="0" borderId="0"/>
    <xf numFmtId="0" fontId="1" fillId="0" borderId="0"/>
    <xf numFmtId="43" fontId="21" fillId="0" borderId="0" applyFont="0" applyFill="0" applyBorder="0" applyAlignment="0" applyProtection="0"/>
  </cellStyleXfs>
  <cellXfs count="204">
    <xf numFmtId="0" fontId="0" fillId="0" borderId="0" xfId="0"/>
    <xf numFmtId="0" fontId="1" fillId="0" borderId="0" xfId="1"/>
    <xf numFmtId="0" fontId="1" fillId="3" borderId="0" xfId="1" applyFill="1"/>
    <xf numFmtId="0" fontId="3" fillId="0" borderId="0" xfId="1" applyFont="1"/>
    <xf numFmtId="0" fontId="2" fillId="0" borderId="0" xfId="1" applyFont="1"/>
    <xf numFmtId="0" fontId="4" fillId="0" borderId="0" xfId="2"/>
    <xf numFmtId="0" fontId="10" fillId="5" borderId="0" xfId="0" applyFont="1" applyFill="1" applyAlignment="1">
      <alignment vertical="center"/>
    </xf>
    <xf numFmtId="0" fontId="0" fillId="5" borderId="0" xfId="0" applyFill="1"/>
    <xf numFmtId="0" fontId="13" fillId="0" borderId="4" xfId="1" applyFont="1" applyBorder="1"/>
    <xf numFmtId="0" fontId="13" fillId="0" borderId="4" xfId="1" applyFont="1" applyBorder="1" applyAlignment="1">
      <alignment horizontal="center"/>
    </xf>
    <xf numFmtId="0" fontId="13" fillId="3" borderId="4" xfId="1" applyFont="1" applyFill="1" applyBorder="1" applyAlignment="1">
      <alignment horizontal="center"/>
    </xf>
    <xf numFmtId="0" fontId="12" fillId="3" borderId="4" xfId="1" applyFont="1" applyFill="1" applyBorder="1" applyAlignment="1">
      <alignment horizontal="center"/>
    </xf>
    <xf numFmtId="0" fontId="13" fillId="3" borderId="4" xfId="1" applyFont="1" applyFill="1" applyBorder="1"/>
    <xf numFmtId="0" fontId="13" fillId="0" borderId="4" xfId="1" applyFont="1" applyBorder="1" applyAlignment="1">
      <alignment horizontal="left"/>
    </xf>
    <xf numFmtId="2" fontId="12" fillId="3" borderId="4" xfId="1" applyNumberFormat="1" applyFont="1" applyFill="1" applyBorder="1" applyAlignment="1">
      <alignment horizontal="center"/>
    </xf>
    <xf numFmtId="2" fontId="12" fillId="0" borderId="4" xfId="1" applyNumberFormat="1" applyFont="1" applyBorder="1" applyAlignment="1">
      <alignment horizontal="center"/>
    </xf>
    <xf numFmtId="1" fontId="13" fillId="0" borderId="4" xfId="1" applyNumberFormat="1" applyFont="1" applyBorder="1" applyAlignment="1">
      <alignment horizontal="center"/>
    </xf>
    <xf numFmtId="0" fontId="13" fillId="3" borderId="4" xfId="1" quotePrefix="1" applyFont="1" applyFill="1" applyBorder="1" applyAlignment="1">
      <alignment horizontal="center"/>
    </xf>
    <xf numFmtId="1" fontId="12" fillId="3" borderId="4" xfId="1" applyNumberFormat="1" applyFont="1" applyFill="1" applyBorder="1" applyAlignment="1">
      <alignment horizontal="center"/>
    </xf>
    <xf numFmtId="0" fontId="13" fillId="0" borderId="4" xfId="1" quotePrefix="1" applyFont="1" applyBorder="1" applyAlignment="1">
      <alignment horizontal="center"/>
    </xf>
    <xf numFmtId="2" fontId="13" fillId="0" borderId="4" xfId="1" applyNumberFormat="1" applyFont="1" applyBorder="1" applyAlignment="1">
      <alignment horizontal="center"/>
    </xf>
    <xf numFmtId="0" fontId="13" fillId="5" borderId="4" xfId="1" applyFont="1" applyFill="1" applyBorder="1" applyAlignment="1">
      <alignment horizontal="center"/>
    </xf>
    <xf numFmtId="1" fontId="12" fillId="5" borderId="4" xfId="1" applyNumberFormat="1" applyFont="1" applyFill="1" applyBorder="1" applyAlignment="1">
      <alignment horizontal="center"/>
    </xf>
    <xf numFmtId="0" fontId="13" fillId="5" borderId="4" xfId="1" applyFont="1" applyFill="1" applyBorder="1"/>
    <xf numFmtId="0" fontId="13" fillId="0" borderId="4" xfId="1" applyFont="1" applyBorder="1" applyAlignment="1">
      <alignment horizontal="right"/>
    </xf>
    <xf numFmtId="0" fontId="13" fillId="5" borderId="4" xfId="1" quotePrefix="1" applyFont="1" applyFill="1" applyBorder="1" applyAlignment="1">
      <alignment horizontal="center"/>
    </xf>
    <xf numFmtId="0" fontId="13" fillId="6" borderId="4" xfId="1" applyFont="1" applyFill="1" applyBorder="1" applyAlignment="1">
      <alignment horizontal="right"/>
    </xf>
    <xf numFmtId="0" fontId="13" fillId="6" borderId="4" xfId="1" applyFont="1" applyFill="1" applyBorder="1" applyAlignment="1">
      <alignment horizontal="center"/>
    </xf>
    <xf numFmtId="0" fontId="13" fillId="6" borderId="4" xfId="1" quotePrefix="1" applyFont="1" applyFill="1" applyBorder="1" applyAlignment="1">
      <alignment horizontal="center"/>
    </xf>
    <xf numFmtId="0" fontId="13" fillId="6" borderId="4" xfId="1" applyFont="1" applyFill="1" applyBorder="1"/>
    <xf numFmtId="0" fontId="14" fillId="4" borderId="4" xfId="1" applyFont="1" applyFill="1" applyBorder="1" applyAlignment="1">
      <alignment horizontal="center" vertical="center"/>
    </xf>
    <xf numFmtId="0" fontId="13" fillId="0" borderId="4" xfId="1" applyFont="1" applyBorder="1" applyAlignment="1">
      <alignment horizontal="center" vertical="center"/>
    </xf>
    <xf numFmtId="164" fontId="11" fillId="4" borderId="4" xfId="1" applyNumberFormat="1" applyFont="1" applyFill="1" applyBorder="1" applyAlignment="1">
      <alignment horizontal="center" vertical="center"/>
    </xf>
    <xf numFmtId="164" fontId="14" fillId="4" borderId="4" xfId="1" applyNumberFormat="1" applyFont="1" applyFill="1" applyBorder="1" applyAlignment="1">
      <alignment horizontal="center" vertical="center"/>
    </xf>
    <xf numFmtId="164" fontId="11" fillId="8" borderId="4" xfId="1" applyNumberFormat="1" applyFont="1" applyFill="1" applyBorder="1" applyAlignment="1">
      <alignment horizontal="center" vertical="center"/>
    </xf>
    <xf numFmtId="164" fontId="11" fillId="7" borderId="4" xfId="1" applyNumberFormat="1" applyFont="1" applyFill="1" applyBorder="1" applyAlignment="1">
      <alignment horizontal="center" vertical="center"/>
    </xf>
    <xf numFmtId="0" fontId="15" fillId="0" borderId="4" xfId="1" applyFont="1" applyBorder="1" applyAlignment="1">
      <alignment horizontal="left" vertical="center"/>
    </xf>
    <xf numFmtId="0" fontId="8" fillId="5" borderId="0" xfId="0" applyFont="1" applyFill="1" applyAlignment="1">
      <alignment vertical="center" wrapText="1"/>
    </xf>
    <xf numFmtId="0" fontId="15" fillId="0" borderId="4" xfId="1" applyFont="1" applyBorder="1"/>
    <xf numFmtId="0" fontId="15" fillId="0" borderId="4" xfId="1" applyFont="1" applyBorder="1" applyAlignment="1">
      <alignment horizontal="center"/>
    </xf>
    <xf numFmtId="0" fontId="16" fillId="3" borderId="4" xfId="1" applyFont="1" applyFill="1" applyBorder="1" applyAlignment="1">
      <alignment horizontal="center"/>
    </xf>
    <xf numFmtId="0" fontId="15" fillId="3" borderId="4" xfId="1" applyFont="1" applyFill="1" applyBorder="1"/>
    <xf numFmtId="0" fontId="16" fillId="0" borderId="4" xfId="1" applyFont="1" applyBorder="1" applyAlignment="1">
      <alignment horizontal="left" vertical="center"/>
    </xf>
    <xf numFmtId="0" fontId="15" fillId="0" borderId="4" xfId="1" applyFont="1" applyBorder="1" applyAlignment="1">
      <alignment horizontal="left"/>
    </xf>
    <xf numFmtId="0" fontId="16" fillId="0" borderId="4" xfId="1" applyFont="1" applyBorder="1" applyAlignment="1">
      <alignment horizontal="left"/>
    </xf>
    <xf numFmtId="2" fontId="16" fillId="3" borderId="4" xfId="1" applyNumberFormat="1" applyFont="1" applyFill="1" applyBorder="1" applyAlignment="1">
      <alignment horizontal="center"/>
    </xf>
    <xf numFmtId="0" fontId="15" fillId="3" borderId="4" xfId="1" applyFont="1" applyFill="1" applyBorder="1" applyAlignment="1">
      <alignment horizontal="center"/>
    </xf>
    <xf numFmtId="2" fontId="16" fillId="0" borderId="4" xfId="1" applyNumberFormat="1" applyFont="1" applyBorder="1" applyAlignment="1">
      <alignment horizontal="center"/>
    </xf>
    <xf numFmtId="1" fontId="15" fillId="0" borderId="4" xfId="1" applyNumberFormat="1" applyFont="1" applyBorder="1" applyAlignment="1">
      <alignment horizontal="center"/>
    </xf>
    <xf numFmtId="0" fontId="15" fillId="3" borderId="4" xfId="1" quotePrefix="1" applyFont="1" applyFill="1" applyBorder="1" applyAlignment="1">
      <alignment horizontal="center"/>
    </xf>
    <xf numFmtId="1" fontId="16" fillId="3" borderId="4" xfId="1" applyNumberFormat="1" applyFont="1" applyFill="1" applyBorder="1" applyAlignment="1">
      <alignment horizontal="center"/>
    </xf>
    <xf numFmtId="0" fontId="15" fillId="0" borderId="4" xfId="1" quotePrefix="1" applyFont="1" applyBorder="1" applyAlignment="1">
      <alignment horizontal="center"/>
    </xf>
    <xf numFmtId="2" fontId="15" fillId="0" borderId="4" xfId="1" applyNumberFormat="1" applyFont="1" applyBorder="1" applyAlignment="1">
      <alignment horizontal="center"/>
    </xf>
    <xf numFmtId="0" fontId="15" fillId="5" borderId="4" xfId="1" applyFont="1" applyFill="1" applyBorder="1" applyAlignment="1">
      <alignment horizontal="center"/>
    </xf>
    <xf numFmtId="1" fontId="16" fillId="5" borderId="4" xfId="1" applyNumberFormat="1" applyFont="1" applyFill="1" applyBorder="1" applyAlignment="1">
      <alignment horizontal="center"/>
    </xf>
    <xf numFmtId="0" fontId="15" fillId="0" borderId="4" xfId="1" applyFont="1" applyBorder="1" applyAlignment="1">
      <alignment horizontal="right"/>
    </xf>
    <xf numFmtId="0" fontId="15" fillId="5" borderId="4" xfId="1" quotePrefix="1" applyFont="1" applyFill="1" applyBorder="1" applyAlignment="1">
      <alignment horizontal="center"/>
    </xf>
    <xf numFmtId="0" fontId="15" fillId="6" borderId="4" xfId="1" applyFont="1" applyFill="1" applyBorder="1" applyAlignment="1">
      <alignment horizontal="center"/>
    </xf>
    <xf numFmtId="0" fontId="15" fillId="6" borderId="4" xfId="1" quotePrefix="1" applyFont="1" applyFill="1" applyBorder="1" applyAlignment="1">
      <alignment horizontal="center"/>
    </xf>
    <xf numFmtId="0" fontId="15" fillId="6" borderId="4" xfId="1" applyFont="1" applyFill="1" applyBorder="1"/>
    <xf numFmtId="0" fontId="16" fillId="6" borderId="4" xfId="1" applyFont="1" applyFill="1" applyBorder="1" applyAlignment="1">
      <alignment horizontal="right"/>
    </xf>
    <xf numFmtId="0" fontId="16" fillId="3" borderId="4" xfId="1" applyFont="1" applyFill="1" applyBorder="1" applyAlignment="1">
      <alignment horizontal="right"/>
    </xf>
    <xf numFmtId="0" fontId="16" fillId="9" borderId="18" xfId="1" applyFont="1" applyFill="1" applyBorder="1" applyAlignment="1">
      <alignment horizontal="center" vertical="center" wrapText="1"/>
    </xf>
    <xf numFmtId="0" fontId="16" fillId="9" borderId="19" xfId="1" applyFont="1" applyFill="1" applyBorder="1" applyAlignment="1">
      <alignment vertical="center" wrapText="1"/>
    </xf>
    <xf numFmtId="0" fontId="16" fillId="9" borderId="19" xfId="1" applyFont="1" applyFill="1" applyBorder="1" applyAlignment="1">
      <alignment horizontal="center" vertical="center" wrapText="1"/>
    </xf>
    <xf numFmtId="0" fontId="16" fillId="9" borderId="20" xfId="1" applyFont="1" applyFill="1" applyBorder="1" applyAlignment="1">
      <alignment horizontal="center" vertical="center" wrapText="1"/>
    </xf>
    <xf numFmtId="0" fontId="16" fillId="7" borderId="21" xfId="1" applyFont="1" applyFill="1" applyBorder="1" applyAlignment="1">
      <alignment horizontal="center" vertical="center" wrapText="1"/>
    </xf>
    <xf numFmtId="164" fontId="16" fillId="4" borderId="21" xfId="1" applyNumberFormat="1" applyFont="1" applyFill="1" applyBorder="1" applyAlignment="1">
      <alignment horizontal="center" vertical="center"/>
    </xf>
    <xf numFmtId="0" fontId="15" fillId="0" borderId="21" xfId="1" applyFont="1" applyBorder="1" applyAlignment="1">
      <alignment horizontal="center" vertical="center"/>
    </xf>
    <xf numFmtId="0" fontId="15" fillId="0" borderId="22" xfId="1" applyFont="1" applyBorder="1"/>
    <xf numFmtId="0" fontId="15" fillId="3" borderId="22" xfId="1" applyFont="1" applyFill="1" applyBorder="1"/>
    <xf numFmtId="164" fontId="16" fillId="0" borderId="21" xfId="1" applyNumberFormat="1" applyFont="1" applyBorder="1" applyAlignment="1">
      <alignment horizontal="center" vertical="center"/>
    </xf>
    <xf numFmtId="0" fontId="16" fillId="0" borderId="22" xfId="1" applyFont="1" applyBorder="1" applyAlignment="1">
      <alignment horizontal="left" vertical="center"/>
    </xf>
    <xf numFmtId="0" fontId="16" fillId="0" borderId="22" xfId="1" applyFont="1" applyBorder="1" applyAlignment="1">
      <alignment horizontal="left"/>
    </xf>
    <xf numFmtId="164" fontId="15" fillId="4" borderId="21" xfId="1" applyNumberFormat="1" applyFont="1" applyFill="1" applyBorder="1" applyAlignment="1">
      <alignment horizontal="center" vertical="center"/>
    </xf>
    <xf numFmtId="164" fontId="16" fillId="8" borderId="21" xfId="1" applyNumberFormat="1" applyFont="1" applyFill="1" applyBorder="1" applyAlignment="1">
      <alignment horizontal="center" vertical="center"/>
    </xf>
    <xf numFmtId="164" fontId="16" fillId="7" borderId="21" xfId="1" applyNumberFormat="1" applyFont="1" applyFill="1" applyBorder="1" applyAlignment="1">
      <alignment horizontal="center" vertical="center"/>
    </xf>
    <xf numFmtId="0" fontId="15" fillId="5" borderId="22" xfId="1" applyFont="1" applyFill="1" applyBorder="1"/>
    <xf numFmtId="164" fontId="15" fillId="0" borderId="4" xfId="1" applyNumberFormat="1" applyFont="1" applyBorder="1" applyAlignment="1">
      <alignment horizontal="center"/>
    </xf>
    <xf numFmtId="0" fontId="16" fillId="0" borderId="4" xfId="1" applyFont="1" applyBorder="1" applyAlignment="1">
      <alignment horizontal="left" wrapText="1"/>
    </xf>
    <xf numFmtId="164" fontId="15" fillId="0" borderId="21" xfId="1" applyNumberFormat="1" applyFont="1" applyBorder="1" applyAlignment="1">
      <alignment horizontal="center" vertical="center"/>
    </xf>
    <xf numFmtId="1" fontId="16" fillId="0" borderId="4" xfId="1" applyNumberFormat="1" applyFont="1" applyBorder="1" applyAlignment="1">
      <alignment horizontal="center"/>
    </xf>
    <xf numFmtId="0" fontId="15" fillId="0" borderId="12" xfId="1" applyFont="1" applyBorder="1" applyAlignment="1">
      <alignment horizontal="left"/>
    </xf>
    <xf numFmtId="0" fontId="15" fillId="0" borderId="11" xfId="1" applyFont="1" applyBorder="1"/>
    <xf numFmtId="1" fontId="17" fillId="10" borderId="4" xfId="0" applyNumberFormat="1" applyFont="1" applyFill="1" applyBorder="1" applyAlignment="1">
      <alignment horizontal="center" vertical="center" wrapText="1"/>
    </xf>
    <xf numFmtId="1" fontId="18" fillId="0" borderId="4" xfId="1" applyNumberFormat="1" applyFont="1" applyBorder="1" applyAlignment="1">
      <alignment horizontal="center" vertical="center"/>
    </xf>
    <xf numFmtId="1" fontId="6" fillId="10" borderId="4" xfId="0" applyNumberFormat="1" applyFont="1" applyFill="1" applyBorder="1" applyAlignment="1">
      <alignment horizontal="center" vertical="center" wrapText="1"/>
    </xf>
    <xf numFmtId="1" fontId="18" fillId="0" borderId="4" xfId="1" applyNumberFormat="1" applyFont="1" applyBorder="1" applyAlignment="1">
      <alignment horizontal="center" vertical="center" wrapText="1"/>
    </xf>
    <xf numFmtId="0" fontId="0" fillId="0" borderId="4" xfId="0" applyBorder="1" applyAlignment="1">
      <alignment horizontal="center" vertical="center"/>
    </xf>
    <xf numFmtId="0" fontId="0" fillId="0" borderId="0" xfId="0" applyAlignment="1">
      <alignment horizontal="left"/>
    </xf>
    <xf numFmtId="43" fontId="18" fillId="0" borderId="4" xfId="4" applyFont="1" applyBorder="1" applyAlignment="1">
      <alignment horizontal="center" vertical="center"/>
    </xf>
    <xf numFmtId="43" fontId="7" fillId="12" borderId="4" xfId="4" applyFont="1" applyFill="1" applyBorder="1" applyAlignment="1">
      <alignment horizontal="center" vertical="center"/>
    </xf>
    <xf numFmtId="165" fontId="7" fillId="12" borderId="4" xfId="4" applyNumberFormat="1" applyFont="1" applyFill="1" applyBorder="1" applyAlignment="1">
      <alignment horizontal="center" vertical="center"/>
    </xf>
    <xf numFmtId="43" fontId="7" fillId="10" borderId="4" xfId="4" applyFont="1" applyFill="1" applyBorder="1" applyAlignment="1">
      <alignment horizontal="center" vertical="center"/>
    </xf>
    <xf numFmtId="43" fontId="18" fillId="0" borderId="4" xfId="4" applyFont="1" applyBorder="1" applyAlignment="1">
      <alignment horizontal="center" vertical="center" wrapText="1"/>
    </xf>
    <xf numFmtId="43" fontId="7" fillId="13" borderId="4" xfId="4" applyFont="1" applyFill="1" applyBorder="1" applyAlignment="1">
      <alignment horizontal="center" vertical="center"/>
    </xf>
    <xf numFmtId="0" fontId="15" fillId="0" borderId="4" xfId="1" applyFont="1" applyBorder="1" applyAlignment="1">
      <alignment wrapText="1"/>
    </xf>
    <xf numFmtId="0" fontId="15" fillId="0" borderId="4" xfId="1" applyFont="1" applyBorder="1" applyAlignment="1">
      <alignment vertical="top" wrapText="1"/>
    </xf>
    <xf numFmtId="0" fontId="15" fillId="0" borderId="12" xfId="1" applyFont="1" applyBorder="1"/>
    <xf numFmtId="0" fontId="19" fillId="14" borderId="27" xfId="0" applyFont="1" applyFill="1" applyBorder="1" applyAlignment="1">
      <alignment horizontal="center" vertical="center"/>
    </xf>
    <xf numFmtId="0" fontId="4" fillId="0" borderId="4" xfId="2" applyBorder="1"/>
    <xf numFmtId="0" fontId="1" fillId="14" borderId="27" xfId="2" applyFont="1" applyFill="1" applyBorder="1"/>
    <xf numFmtId="0" fontId="4" fillId="0" borderId="4" xfId="2" applyBorder="1" applyAlignment="1">
      <alignment horizontal="center"/>
    </xf>
    <xf numFmtId="43" fontId="22" fillId="0" borderId="4" xfId="4" applyFont="1" applyBorder="1"/>
    <xf numFmtId="3" fontId="0" fillId="0" borderId="4" xfId="0" applyNumberFormat="1" applyBorder="1" applyAlignment="1">
      <alignment horizontal="center"/>
    </xf>
    <xf numFmtId="43" fontId="4" fillId="0" borderId="4" xfId="4" applyFont="1" applyBorder="1" applyAlignment="1">
      <alignment horizontal="center"/>
    </xf>
    <xf numFmtId="2" fontId="18" fillId="0" borderId="4" xfId="1" applyNumberFormat="1" applyFont="1" applyBorder="1" applyAlignment="1">
      <alignment horizontal="center" vertical="center"/>
    </xf>
    <xf numFmtId="164" fontId="13" fillId="0" borderId="4" xfId="1" applyNumberFormat="1" applyFont="1" applyBorder="1" applyAlignment="1">
      <alignment horizontal="center"/>
    </xf>
    <xf numFmtId="1" fontId="23" fillId="0" borderId="4" xfId="1" applyNumberFormat="1" applyFont="1" applyBorder="1" applyAlignment="1">
      <alignment horizontal="center" vertical="center"/>
    </xf>
    <xf numFmtId="1" fontId="23" fillId="0" borderId="4" xfId="1" applyNumberFormat="1" applyFont="1" applyBorder="1" applyAlignment="1">
      <alignment horizontal="left" vertical="center" wrapText="1"/>
    </xf>
    <xf numFmtId="1" fontId="23" fillId="0" borderId="4" xfId="1" applyNumberFormat="1" applyFont="1" applyBorder="1" applyAlignment="1">
      <alignment horizontal="center" vertical="center" wrapText="1"/>
    </xf>
    <xf numFmtId="1" fontId="23" fillId="0" borderId="4" xfId="1" applyNumberFormat="1" applyFont="1" applyBorder="1" applyAlignment="1">
      <alignment horizontal="left" vertical="center"/>
    </xf>
    <xf numFmtId="1" fontId="23" fillId="5" borderId="4" xfId="1" applyNumberFormat="1" applyFont="1" applyFill="1" applyBorder="1" applyAlignment="1">
      <alignment horizontal="left" vertical="center" wrapText="1"/>
    </xf>
    <xf numFmtId="0" fontId="0" fillId="0" borderId="4" xfId="0" applyBorder="1" applyAlignment="1">
      <alignment horizontal="left" vertical="center"/>
    </xf>
    <xf numFmtId="1" fontId="23" fillId="5" borderId="4" xfId="1" applyNumberFormat="1" applyFont="1" applyFill="1" applyBorder="1" applyAlignment="1">
      <alignment horizontal="center" vertical="center" wrapText="1"/>
    </xf>
    <xf numFmtId="165" fontId="18" fillId="0" borderId="4" xfId="4" applyNumberFormat="1" applyFont="1" applyBorder="1" applyAlignment="1">
      <alignment horizontal="center" vertical="center"/>
    </xf>
    <xf numFmtId="2" fontId="23" fillId="5" borderId="4" xfId="1" applyNumberFormat="1" applyFont="1" applyFill="1" applyBorder="1" applyAlignment="1">
      <alignment horizontal="center" vertical="center" wrapText="1"/>
    </xf>
    <xf numFmtId="165" fontId="23" fillId="5" borderId="4" xfId="4" applyNumberFormat="1" applyFont="1" applyFill="1" applyBorder="1" applyAlignment="1">
      <alignment horizontal="right" vertical="center" wrapText="1"/>
    </xf>
    <xf numFmtId="0" fontId="15" fillId="0" borderId="4" xfId="1" applyFont="1" applyFill="1" applyBorder="1"/>
    <xf numFmtId="0" fontId="20" fillId="14" borderId="11" xfId="0" applyFont="1" applyFill="1" applyBorder="1" applyAlignment="1">
      <alignment horizontal="center" vertical="center"/>
    </xf>
    <xf numFmtId="0" fontId="20" fillId="14" borderId="13" xfId="0" applyFont="1" applyFill="1" applyBorder="1" applyAlignment="1">
      <alignment horizontal="center" vertical="center"/>
    </xf>
    <xf numFmtId="0" fontId="20" fillId="14" borderId="12" xfId="0" applyFont="1" applyFill="1" applyBorder="1" applyAlignment="1">
      <alignment horizontal="center" vertical="center"/>
    </xf>
    <xf numFmtId="0" fontId="22" fillId="0" borderId="4" xfId="2" applyFont="1" applyBorder="1" applyAlignment="1">
      <alignment horizontal="center"/>
    </xf>
    <xf numFmtId="0" fontId="9" fillId="5" borderId="4" xfId="0" applyFont="1" applyFill="1" applyBorder="1" applyAlignment="1">
      <alignment horizontal="center" vertical="center" wrapText="1"/>
    </xf>
    <xf numFmtId="1" fontId="7" fillId="11" borderId="4" xfId="0" applyNumberFormat="1" applyFont="1" applyFill="1" applyBorder="1" applyAlignment="1">
      <alignment horizontal="center" vertical="center"/>
    </xf>
    <xf numFmtId="1" fontId="7" fillId="12" borderId="11" xfId="0" applyNumberFormat="1" applyFont="1" applyFill="1" applyBorder="1" applyAlignment="1">
      <alignment horizontal="center" vertical="center" wrapText="1"/>
    </xf>
    <xf numFmtId="1" fontId="7" fillId="12" borderId="13" xfId="0" applyNumberFormat="1" applyFont="1" applyFill="1" applyBorder="1" applyAlignment="1">
      <alignment horizontal="center" vertical="center" wrapText="1"/>
    </xf>
    <xf numFmtId="1" fontId="7" fillId="12" borderId="12" xfId="0" applyNumberFormat="1" applyFont="1" applyFill="1" applyBorder="1" applyAlignment="1">
      <alignment horizontal="center" vertical="center" wrapText="1"/>
    </xf>
    <xf numFmtId="0" fontId="5" fillId="5" borderId="0" xfId="0" applyFont="1" applyFill="1" applyAlignment="1">
      <alignment horizontal="center" vertical="center"/>
    </xf>
    <xf numFmtId="1" fontId="7" fillId="10" borderId="4" xfId="0" applyNumberFormat="1" applyFont="1" applyFill="1" applyBorder="1" applyAlignment="1">
      <alignment horizontal="center" vertical="center" wrapText="1"/>
    </xf>
    <xf numFmtId="1" fontId="5" fillId="5" borderId="15" xfId="0" applyNumberFormat="1" applyFont="1" applyFill="1" applyBorder="1" applyAlignment="1">
      <alignment horizontal="left"/>
    </xf>
    <xf numFmtId="1" fontId="5" fillId="5" borderId="14" xfId="0" applyNumberFormat="1" applyFont="1" applyFill="1" applyBorder="1" applyAlignment="1">
      <alignment horizontal="left"/>
    </xf>
    <xf numFmtId="1" fontId="5" fillId="5" borderId="17" xfId="0" applyNumberFormat="1" applyFont="1" applyFill="1" applyBorder="1" applyAlignment="1">
      <alignment horizontal="left"/>
    </xf>
    <xf numFmtId="1" fontId="5" fillId="5" borderId="25" xfId="0" applyNumberFormat="1" applyFont="1" applyFill="1" applyBorder="1" applyAlignment="1">
      <alignment horizontal="left"/>
    </xf>
    <xf numFmtId="1" fontId="5" fillId="5" borderId="16" xfId="0" applyNumberFormat="1" applyFont="1" applyFill="1" applyBorder="1" applyAlignment="1">
      <alignment horizontal="left"/>
    </xf>
    <xf numFmtId="1" fontId="5" fillId="5" borderId="26" xfId="0" applyNumberFormat="1" applyFont="1" applyFill="1" applyBorder="1" applyAlignment="1">
      <alignment horizontal="left"/>
    </xf>
    <xf numFmtId="1" fontId="7" fillId="12" borderId="11" xfId="0" applyNumberFormat="1" applyFont="1" applyFill="1" applyBorder="1" applyAlignment="1">
      <alignment horizontal="center" vertical="center"/>
    </xf>
    <xf numFmtId="1" fontId="7" fillId="12" borderId="13" xfId="0" applyNumberFormat="1" applyFont="1" applyFill="1" applyBorder="1" applyAlignment="1">
      <alignment horizontal="center" vertical="center"/>
    </xf>
    <xf numFmtId="1" fontId="7" fillId="12" borderId="12" xfId="0" applyNumberFormat="1" applyFont="1" applyFill="1" applyBorder="1" applyAlignment="1">
      <alignment horizontal="center" vertical="center"/>
    </xf>
    <xf numFmtId="1" fontId="5" fillId="5" borderId="11" xfId="0" applyNumberFormat="1" applyFont="1" applyFill="1" applyBorder="1" applyAlignment="1">
      <alignment horizontal="left" vertical="center"/>
    </xf>
    <xf numFmtId="1" fontId="5" fillId="5" borderId="13" xfId="0" applyNumberFormat="1" applyFont="1" applyFill="1" applyBorder="1" applyAlignment="1">
      <alignment horizontal="left" vertical="center"/>
    </xf>
    <xf numFmtId="1" fontId="5" fillId="5" borderId="12" xfId="0" applyNumberFormat="1" applyFont="1" applyFill="1" applyBorder="1" applyAlignment="1">
      <alignment horizontal="left" vertical="center"/>
    </xf>
    <xf numFmtId="0" fontId="11" fillId="4" borderId="11" xfId="1" applyFont="1" applyFill="1" applyBorder="1" applyAlignment="1">
      <alignment horizontal="left" vertical="center"/>
    </xf>
    <xf numFmtId="0" fontId="11" fillId="4" borderId="13" xfId="1" applyFont="1" applyFill="1" applyBorder="1" applyAlignment="1">
      <alignment horizontal="left" vertical="center"/>
    </xf>
    <xf numFmtId="0" fontId="11" fillId="4" borderId="12" xfId="1" applyFont="1" applyFill="1" applyBorder="1" applyAlignment="1">
      <alignment horizontal="left" vertical="center"/>
    </xf>
    <xf numFmtId="0" fontId="11" fillId="7" borderId="11" xfId="1" applyFont="1" applyFill="1" applyBorder="1" applyAlignment="1">
      <alignment horizontal="left" vertical="center"/>
    </xf>
    <xf numFmtId="0" fontId="11" fillId="7" borderId="13" xfId="1" applyFont="1" applyFill="1" applyBorder="1" applyAlignment="1">
      <alignment horizontal="left" vertical="center"/>
    </xf>
    <xf numFmtId="0" fontId="11" fillId="7" borderId="12" xfId="1" applyFont="1" applyFill="1" applyBorder="1" applyAlignment="1">
      <alignment horizontal="left" vertical="center"/>
    </xf>
    <xf numFmtId="0" fontId="11" fillId="4" borderId="11" xfId="1" applyFont="1" applyFill="1" applyBorder="1" applyAlignment="1">
      <alignment horizontal="left"/>
    </xf>
    <xf numFmtId="0" fontId="11" fillId="4" borderId="13" xfId="1" applyFont="1" applyFill="1" applyBorder="1" applyAlignment="1">
      <alignment horizontal="left"/>
    </xf>
    <xf numFmtId="0" fontId="11" fillId="4" borderId="12" xfId="1" applyFont="1" applyFill="1" applyBorder="1" applyAlignment="1">
      <alignment horizontal="left"/>
    </xf>
    <xf numFmtId="0" fontId="11" fillId="8" borderId="11" xfId="1" applyFont="1" applyFill="1" applyBorder="1" applyAlignment="1">
      <alignment horizontal="left" vertical="center"/>
    </xf>
    <xf numFmtId="0" fontId="11" fillId="8" borderId="13" xfId="1" applyFont="1" applyFill="1" applyBorder="1" applyAlignment="1">
      <alignment horizontal="left" vertical="center"/>
    </xf>
    <xf numFmtId="0" fontId="11" fillId="8" borderId="12" xfId="1" applyFont="1" applyFill="1" applyBorder="1" applyAlignment="1">
      <alignment horizontal="left" vertical="center"/>
    </xf>
    <xf numFmtId="0" fontId="13" fillId="3" borderId="4" xfId="1" applyFont="1" applyFill="1" applyBorder="1" applyAlignment="1">
      <alignment horizontal="center"/>
    </xf>
    <xf numFmtId="0" fontId="12" fillId="3" borderId="11" xfId="1" applyFont="1" applyFill="1" applyBorder="1" applyAlignment="1">
      <alignment horizontal="center"/>
    </xf>
    <xf numFmtId="0" fontId="12" fillId="3" borderId="12" xfId="1" applyFont="1" applyFill="1" applyBorder="1" applyAlignment="1">
      <alignment horizontal="center"/>
    </xf>
    <xf numFmtId="0" fontId="11" fillId="2" borderId="1" xfId="1" applyFont="1" applyFill="1" applyBorder="1" applyAlignment="1">
      <alignment horizontal="center" vertical="center"/>
    </xf>
    <xf numFmtId="0" fontId="12" fillId="2" borderId="1" xfId="1" applyFont="1" applyFill="1" applyBorder="1" applyAlignment="1">
      <alignment horizontal="center" vertical="center"/>
    </xf>
    <xf numFmtId="0" fontId="12" fillId="2" borderId="0" xfId="1" applyFont="1" applyFill="1" applyAlignment="1">
      <alignment horizontal="center" vertical="center"/>
    </xf>
    <xf numFmtId="0" fontId="12" fillId="3" borderId="2" xfId="1" applyFont="1" applyFill="1" applyBorder="1" applyAlignment="1">
      <alignment horizontal="center" vertical="center" wrapText="1"/>
    </xf>
    <xf numFmtId="0" fontId="12" fillId="3" borderId="7" xfId="1" applyFont="1" applyFill="1" applyBorder="1" applyAlignment="1">
      <alignment horizontal="center" vertical="center" wrapText="1"/>
    </xf>
    <xf numFmtId="0" fontId="12" fillId="3" borderId="3" xfId="1" applyFont="1" applyFill="1" applyBorder="1" applyAlignment="1">
      <alignment horizontal="center" vertical="center" wrapText="1"/>
    </xf>
    <xf numFmtId="0" fontId="12" fillId="3" borderId="8" xfId="1" applyFont="1" applyFill="1" applyBorder="1" applyAlignment="1">
      <alignment horizontal="center" vertical="center" wrapText="1"/>
    </xf>
    <xf numFmtId="0" fontId="12" fillId="3" borderId="4" xfId="1" applyFont="1" applyFill="1" applyBorder="1" applyAlignment="1">
      <alignment horizontal="center" vertical="center" wrapText="1"/>
    </xf>
    <xf numFmtId="0" fontId="12" fillId="3" borderId="5" xfId="1" applyFont="1" applyFill="1" applyBorder="1" applyAlignment="1">
      <alignment horizontal="center" vertical="center" wrapText="1"/>
    </xf>
    <xf numFmtId="0" fontId="12" fillId="3" borderId="9" xfId="1" applyFont="1" applyFill="1" applyBorder="1" applyAlignment="1">
      <alignment horizontal="center" vertical="center" wrapText="1"/>
    </xf>
    <xf numFmtId="0" fontId="12" fillId="3" borderId="6" xfId="1" applyFont="1" applyFill="1" applyBorder="1" applyAlignment="1">
      <alignment horizontal="center" vertical="center" wrapText="1"/>
    </xf>
    <xf numFmtId="0" fontId="12" fillId="3" borderId="10" xfId="1" applyFont="1" applyFill="1" applyBorder="1" applyAlignment="1">
      <alignment horizontal="center" vertical="center" wrapText="1"/>
    </xf>
    <xf numFmtId="1" fontId="7" fillId="10" borderId="11" xfId="0" applyNumberFormat="1" applyFont="1" applyFill="1" applyBorder="1" applyAlignment="1">
      <alignment horizontal="center" vertical="center" wrapText="1"/>
    </xf>
    <xf numFmtId="1" fontId="7" fillId="10" borderId="13" xfId="0" applyNumberFormat="1" applyFont="1" applyFill="1" applyBorder="1" applyAlignment="1">
      <alignment horizontal="center" vertical="center" wrapText="1"/>
    </xf>
    <xf numFmtId="1" fontId="7" fillId="10" borderId="12" xfId="0" applyNumberFormat="1" applyFont="1" applyFill="1" applyBorder="1" applyAlignment="1">
      <alignment horizontal="center" vertical="center" wrapText="1"/>
    </xf>
    <xf numFmtId="0" fontId="9" fillId="10" borderId="4" xfId="0" applyFont="1" applyFill="1" applyBorder="1" applyAlignment="1">
      <alignment horizontal="center" vertical="center" wrapText="1"/>
    </xf>
    <xf numFmtId="1" fontId="9" fillId="13" borderId="11" xfId="0" applyNumberFormat="1" applyFont="1" applyFill="1" applyBorder="1" applyAlignment="1">
      <alignment horizontal="center" vertical="center" wrapText="1"/>
    </xf>
    <xf numFmtId="1" fontId="9" fillId="13" borderId="13" xfId="0" applyNumberFormat="1" applyFont="1" applyFill="1" applyBorder="1" applyAlignment="1">
      <alignment horizontal="center" vertical="center" wrapText="1"/>
    </xf>
    <xf numFmtId="1" fontId="9" fillId="13" borderId="12" xfId="0" applyNumberFormat="1" applyFont="1" applyFill="1" applyBorder="1" applyAlignment="1">
      <alignment horizontal="center" vertical="center" wrapText="1"/>
    </xf>
    <xf numFmtId="1" fontId="7" fillId="13" borderId="11" xfId="0" applyNumberFormat="1" applyFont="1" applyFill="1" applyBorder="1" applyAlignment="1">
      <alignment horizontal="center" vertical="center" wrapText="1"/>
    </xf>
    <xf numFmtId="1" fontId="7" fillId="13" borderId="13" xfId="0" applyNumberFormat="1" applyFont="1" applyFill="1" applyBorder="1" applyAlignment="1">
      <alignment horizontal="center" vertical="center" wrapText="1"/>
    </xf>
    <xf numFmtId="1" fontId="7" fillId="13" borderId="12" xfId="0" applyNumberFormat="1" applyFont="1" applyFill="1" applyBorder="1" applyAlignment="1">
      <alignment horizontal="center" vertical="center" wrapText="1"/>
    </xf>
    <xf numFmtId="1" fontId="7" fillId="13" borderId="11" xfId="0" applyNumberFormat="1" applyFont="1" applyFill="1" applyBorder="1" applyAlignment="1">
      <alignment horizontal="center" vertical="center"/>
    </xf>
    <xf numFmtId="1" fontId="7" fillId="13" borderId="13" xfId="0" applyNumberFormat="1" applyFont="1" applyFill="1" applyBorder="1" applyAlignment="1">
      <alignment horizontal="center" vertical="center"/>
    </xf>
    <xf numFmtId="1" fontId="7" fillId="13" borderId="12" xfId="0" applyNumberFormat="1" applyFont="1" applyFill="1" applyBorder="1" applyAlignment="1">
      <alignment horizontal="center" vertical="center"/>
    </xf>
    <xf numFmtId="0" fontId="16" fillId="7" borderId="4" xfId="1" applyFont="1" applyFill="1" applyBorder="1" applyAlignment="1">
      <alignment horizontal="left" vertical="center"/>
    </xf>
    <xf numFmtId="0" fontId="16" fillId="7" borderId="22" xfId="1" applyFont="1" applyFill="1" applyBorder="1" applyAlignment="1">
      <alignment horizontal="left" vertical="center"/>
    </xf>
    <xf numFmtId="0" fontId="15" fillId="3" borderId="4" xfId="1" applyFont="1" applyFill="1" applyBorder="1" applyAlignment="1">
      <alignment horizontal="center"/>
    </xf>
    <xf numFmtId="0" fontId="16" fillId="4" borderId="4" xfId="1" applyFont="1" applyFill="1" applyBorder="1" applyAlignment="1">
      <alignment horizontal="left"/>
    </xf>
    <xf numFmtId="0" fontId="16" fillId="4" borderId="22" xfId="1" applyFont="1" applyFill="1" applyBorder="1" applyAlignment="1">
      <alignment horizontal="left"/>
    </xf>
    <xf numFmtId="0" fontId="16" fillId="8" borderId="4" xfId="1" applyFont="1" applyFill="1" applyBorder="1" applyAlignment="1">
      <alignment horizontal="left" vertical="center"/>
    </xf>
    <xf numFmtId="0" fontId="16" fillId="8" borderId="22" xfId="1" applyFont="1" applyFill="1" applyBorder="1" applyAlignment="1">
      <alignment horizontal="left" vertical="center"/>
    </xf>
    <xf numFmtId="0" fontId="16" fillId="4" borderId="4" xfId="1" applyFont="1" applyFill="1" applyBorder="1" applyAlignment="1">
      <alignment horizontal="left" vertical="center"/>
    </xf>
    <xf numFmtId="0" fontId="16" fillId="4" borderId="22" xfId="1" applyFont="1" applyFill="1" applyBorder="1" applyAlignment="1">
      <alignment horizontal="left" vertical="center"/>
    </xf>
    <xf numFmtId="0" fontId="16" fillId="3" borderId="23" xfId="1" applyFont="1" applyFill="1" applyBorder="1" applyAlignment="1">
      <alignment horizontal="center"/>
    </xf>
    <xf numFmtId="0" fontId="16" fillId="3" borderId="13" xfId="1" applyFont="1" applyFill="1" applyBorder="1" applyAlignment="1">
      <alignment horizontal="center"/>
    </xf>
    <xf numFmtId="0" fontId="16" fillId="3" borderId="12" xfId="1" applyFont="1" applyFill="1" applyBorder="1" applyAlignment="1">
      <alignment horizontal="center"/>
    </xf>
    <xf numFmtId="0" fontId="16" fillId="9" borderId="0" xfId="1" applyFont="1" applyFill="1" applyAlignment="1">
      <alignment horizontal="center" vertical="center"/>
    </xf>
    <xf numFmtId="0" fontId="16" fillId="7" borderId="4" xfId="1" applyFont="1" applyFill="1" applyBorder="1" applyAlignment="1">
      <alignment horizontal="left" vertical="center" wrapText="1"/>
    </xf>
    <xf numFmtId="0" fontId="16" fillId="7" borderId="22" xfId="1" applyFont="1" applyFill="1" applyBorder="1" applyAlignment="1">
      <alignment horizontal="left" vertical="center" wrapText="1"/>
    </xf>
    <xf numFmtId="2" fontId="15" fillId="0" borderId="11" xfId="1" applyNumberFormat="1" applyFont="1" applyBorder="1" applyAlignment="1">
      <alignment horizontal="center"/>
    </xf>
    <xf numFmtId="2" fontId="15" fillId="0" borderId="12" xfId="1" applyNumberFormat="1" applyFont="1" applyBorder="1" applyAlignment="1">
      <alignment horizontal="center"/>
    </xf>
    <xf numFmtId="0" fontId="16" fillId="4" borderId="11" xfId="1" applyFont="1" applyFill="1" applyBorder="1" applyAlignment="1">
      <alignment horizontal="left" vertical="center"/>
    </xf>
    <xf numFmtId="0" fontId="16" fillId="4" borderId="13" xfId="1" applyFont="1" applyFill="1" applyBorder="1" applyAlignment="1">
      <alignment horizontal="left" vertical="center"/>
    </xf>
    <xf numFmtId="0" fontId="16" fillId="4" borderId="24" xfId="1" applyFont="1" applyFill="1" applyBorder="1" applyAlignment="1">
      <alignment horizontal="left" vertical="center"/>
    </xf>
    <xf numFmtId="0" fontId="15" fillId="0" borderId="11" xfId="1" applyFont="1" applyBorder="1" applyAlignment="1">
      <alignment horizontal="center"/>
    </xf>
    <xf numFmtId="0" fontId="15" fillId="0" borderId="12" xfId="1" applyFont="1" applyBorder="1" applyAlignment="1">
      <alignment horizontal="center"/>
    </xf>
  </cellXfs>
  <cellStyles count="5">
    <cellStyle name="Comma" xfId="4" builtinId="3"/>
    <cellStyle name="Normal" xfId="0" builtinId="0"/>
    <cellStyle name="Normal 2" xfId="1"/>
    <cellStyle name="Normal 2 2" xfId="3"/>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171450</xdr:colOff>
      <xdr:row>0</xdr:row>
      <xdr:rowOff>76200</xdr:rowOff>
    </xdr:from>
    <xdr:to>
      <xdr:col>5</xdr:col>
      <xdr:colOff>765175</xdr:colOff>
      <xdr:row>1</xdr:row>
      <xdr:rowOff>457200</xdr:rowOff>
    </xdr:to>
    <xdr:pic>
      <xdr:nvPicPr>
        <xdr:cNvPr id="2" name="Picture 1">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6464300" y="76200"/>
          <a:ext cx="1209675" cy="558800"/>
        </a:xfrm>
        <a:prstGeom prst="rect">
          <a:avLst/>
        </a:prstGeom>
        <a:noFill/>
        <a:ln>
          <a:noFill/>
        </a:ln>
      </xdr:spPr>
    </xdr:pic>
    <xdr:clientData/>
  </xdr:twoCellAnchor>
  <xdr:twoCellAnchor editAs="oneCell">
    <xdr:from>
      <xdr:col>0</xdr:col>
      <xdr:colOff>101600</xdr:colOff>
      <xdr:row>0</xdr:row>
      <xdr:rowOff>88900</xdr:rowOff>
    </xdr:from>
    <xdr:to>
      <xdr:col>1</xdr:col>
      <xdr:colOff>987425</xdr:colOff>
      <xdr:row>1</xdr:row>
      <xdr:rowOff>400050</xdr:rowOff>
    </xdr:to>
    <xdr:pic>
      <xdr:nvPicPr>
        <xdr:cNvPr id="3" name="Picture 2" descr="IMS Pakistan">
          <a:extLst>
            <a:ext uri="{FF2B5EF4-FFF2-40B4-BE49-F238E27FC236}">
              <a16:creationId xmlns:a16="http://schemas.microsoft.com/office/drawing/2014/main" xmlns=""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101600" y="88900"/>
          <a:ext cx="1317625" cy="4889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533400</xdr:colOff>
      <xdr:row>0</xdr:row>
      <xdr:rowOff>0</xdr:rowOff>
    </xdr:from>
    <xdr:to>
      <xdr:col>5</xdr:col>
      <xdr:colOff>790575</xdr:colOff>
      <xdr:row>1</xdr:row>
      <xdr:rowOff>363877</xdr:rowOff>
    </xdr:to>
    <xdr:pic>
      <xdr:nvPicPr>
        <xdr:cNvPr id="2" name="Picture 1">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6526658" y="0"/>
          <a:ext cx="1184704" cy="770562"/>
        </a:xfrm>
        <a:prstGeom prst="rect">
          <a:avLst/>
        </a:prstGeom>
        <a:noFill/>
        <a:ln>
          <a:noFill/>
        </a:ln>
      </xdr:spPr>
    </xdr:pic>
    <xdr:clientData/>
  </xdr:twoCellAnchor>
  <xdr:twoCellAnchor editAs="oneCell">
    <xdr:from>
      <xdr:col>0</xdr:col>
      <xdr:colOff>1</xdr:colOff>
      <xdr:row>0</xdr:row>
      <xdr:rowOff>0</xdr:rowOff>
    </xdr:from>
    <xdr:to>
      <xdr:col>1</xdr:col>
      <xdr:colOff>991741</xdr:colOff>
      <xdr:row>1</xdr:row>
      <xdr:rowOff>292528</xdr:rowOff>
    </xdr:to>
    <xdr:pic>
      <xdr:nvPicPr>
        <xdr:cNvPr id="3" name="Picture 2" descr="IMS Pakistan">
          <a:extLst>
            <a:ext uri="{FF2B5EF4-FFF2-40B4-BE49-F238E27FC236}">
              <a16:creationId xmlns:a16="http://schemas.microsoft.com/office/drawing/2014/main" xmlns="" id="{00000000-0008-0000-01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1" y="0"/>
          <a:ext cx="1348482" cy="69921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7030A0"/>
  </sheetPr>
  <dimension ref="A1:H5"/>
  <sheetViews>
    <sheetView tabSelected="1" view="pageBreakPreview" zoomScale="95" zoomScaleSheetLayoutView="95" workbookViewId="0">
      <selection activeCell="E3" sqref="E3"/>
    </sheetView>
  </sheetViews>
  <sheetFormatPr defaultColWidth="9.140625" defaultRowHeight="12.75"/>
  <cols>
    <col min="1" max="1" width="6" style="5" customWidth="1"/>
    <col min="2" max="2" width="46.5703125" style="5" customWidth="1"/>
    <col min="3" max="3" width="21.42578125" style="5" customWidth="1"/>
    <col min="4" max="4" width="15" style="5" customWidth="1"/>
    <col min="5" max="5" width="19.140625" style="5" customWidth="1"/>
    <col min="6" max="6" width="0.140625" style="5" customWidth="1"/>
    <col min="7" max="8" width="9.140625" style="5" hidden="1" customWidth="1"/>
    <col min="9" max="9" width="9.140625" style="5"/>
    <col min="10" max="10" width="9.85546875" style="5" bestFit="1" customWidth="1"/>
    <col min="11" max="16384" width="9.140625" style="5"/>
  </cols>
  <sheetData>
    <row r="1" spans="1:6" ht="23.45" customHeight="1">
      <c r="A1" s="119" t="s">
        <v>180</v>
      </c>
      <c r="B1" s="120"/>
      <c r="C1" s="120"/>
      <c r="D1" s="120"/>
      <c r="E1" s="121"/>
    </row>
    <row r="2" spans="1:6" ht="29.1" customHeight="1">
      <c r="A2" s="99" t="s">
        <v>140</v>
      </c>
      <c r="B2" s="99" t="s">
        <v>141</v>
      </c>
      <c r="C2" s="99" t="s">
        <v>178</v>
      </c>
      <c r="D2" s="101" t="s">
        <v>145</v>
      </c>
      <c r="E2" s="101" t="s">
        <v>146</v>
      </c>
    </row>
    <row r="3" spans="1:6" ht="33.6" customHeight="1">
      <c r="A3" s="88">
        <v>1</v>
      </c>
      <c r="B3" s="113" t="s">
        <v>179</v>
      </c>
      <c r="C3" s="104"/>
      <c r="D3" s="102">
        <v>41</v>
      </c>
      <c r="E3" s="105"/>
      <c r="F3" s="100"/>
    </row>
    <row r="4" spans="1:6" ht="33" customHeight="1">
      <c r="A4" s="88">
        <v>2</v>
      </c>
      <c r="B4" s="113" t="s">
        <v>177</v>
      </c>
      <c r="C4" s="104"/>
      <c r="D4" s="102">
        <v>11</v>
      </c>
      <c r="E4" s="105"/>
      <c r="F4" s="100"/>
    </row>
    <row r="5" spans="1:6" ht="28.5" customHeight="1">
      <c r="A5" s="122" t="s">
        <v>146</v>
      </c>
      <c r="B5" s="122"/>
      <c r="C5" s="122"/>
      <c r="D5" s="122"/>
      <c r="E5" s="103"/>
    </row>
  </sheetData>
  <mergeCells count="2">
    <mergeCell ref="A1:E1"/>
    <mergeCell ref="A5:D5"/>
  </mergeCells>
  <pageMargins left="0.7" right="0.52" top="0.75" bottom="0.75" header="0.3" footer="0.3"/>
  <pageSetup scale="85" orientation="portrait" horizontalDpi="4294967295" verticalDpi="4294967295" r:id="rId1"/>
</worksheet>
</file>

<file path=xl/worksheets/sheet2.xml><?xml version="1.0" encoding="utf-8"?>
<worksheet xmlns="http://schemas.openxmlformats.org/spreadsheetml/2006/main" xmlns:r="http://schemas.openxmlformats.org/officeDocument/2006/relationships">
  <sheetPr>
    <tabColor rgb="FFFFC000"/>
  </sheetPr>
  <dimension ref="A1:N45"/>
  <sheetViews>
    <sheetView view="pageBreakPreview" topLeftCell="A16" zoomScale="90" zoomScaleSheetLayoutView="90" workbookViewId="0">
      <selection activeCell="F42" sqref="F42"/>
    </sheetView>
  </sheetViews>
  <sheetFormatPr defaultColWidth="9.140625" defaultRowHeight="16.5"/>
  <cols>
    <col min="1" max="1" width="6.140625" style="6" customWidth="1"/>
    <col min="2" max="2" width="67.85546875" style="6" customWidth="1"/>
    <col min="3" max="3" width="5.7109375" style="6" customWidth="1"/>
    <col min="4" max="4" width="11.28515625" style="6" bestFit="1" customWidth="1"/>
    <col min="5" max="5" width="8.85546875" style="6" bestFit="1" customWidth="1"/>
    <col min="6" max="6" width="12" style="6" bestFit="1" customWidth="1"/>
    <col min="7" max="16384" width="9.140625" style="6"/>
  </cols>
  <sheetData>
    <row r="1" spans="1:7">
      <c r="A1" s="123" t="s">
        <v>182</v>
      </c>
      <c r="B1" s="123"/>
      <c r="C1" s="123"/>
      <c r="D1" s="123"/>
      <c r="E1" s="123"/>
      <c r="F1" s="123"/>
    </row>
    <row r="2" spans="1:7" ht="39" customHeight="1">
      <c r="A2" s="123"/>
      <c r="B2" s="123"/>
      <c r="C2" s="123"/>
      <c r="D2" s="123"/>
      <c r="E2" s="123"/>
      <c r="F2" s="123"/>
    </row>
    <row r="3" spans="1:7" ht="33">
      <c r="A3" s="84" t="s">
        <v>64</v>
      </c>
      <c r="B3" s="84" t="s">
        <v>0</v>
      </c>
      <c r="C3" s="84" t="s">
        <v>2</v>
      </c>
      <c r="D3" s="84" t="s">
        <v>48</v>
      </c>
      <c r="E3" s="84" t="s">
        <v>47</v>
      </c>
      <c r="F3" s="84" t="s">
        <v>46</v>
      </c>
    </row>
    <row r="4" spans="1:7" ht="21.95" customHeight="1">
      <c r="A4" s="124" t="s">
        <v>174</v>
      </c>
      <c r="B4" s="124"/>
      <c r="C4" s="124"/>
      <c r="D4" s="124"/>
      <c r="E4" s="124"/>
      <c r="F4" s="124"/>
    </row>
    <row r="5" spans="1:7" ht="18">
      <c r="A5" s="108">
        <v>1</v>
      </c>
      <c r="B5" s="109" t="s">
        <v>148</v>
      </c>
      <c r="C5" s="85" t="s">
        <v>39</v>
      </c>
      <c r="D5" s="106">
        <f>'Qty  sheet of PFL Latrine'!G10</f>
        <v>50.25</v>
      </c>
      <c r="E5" s="85"/>
      <c r="F5" s="115"/>
    </row>
    <row r="6" spans="1:7" ht="31.5">
      <c r="A6" s="108">
        <v>2</v>
      </c>
      <c r="B6" s="109" t="s">
        <v>116</v>
      </c>
      <c r="C6" s="85" t="s">
        <v>39</v>
      </c>
      <c r="D6" s="106">
        <f>'Qty  sheet of PFL Latrine'!G16</f>
        <v>15.600000000000001</v>
      </c>
      <c r="E6" s="85"/>
      <c r="F6" s="115"/>
    </row>
    <row r="7" spans="1:7" ht="31.5">
      <c r="A7" s="108">
        <v>3</v>
      </c>
      <c r="B7" s="109" t="s">
        <v>117</v>
      </c>
      <c r="C7" s="85" t="s">
        <v>39</v>
      </c>
      <c r="D7" s="106">
        <f>'Qty  sheet of PFL Latrine'!G23</f>
        <v>17.447833333333332</v>
      </c>
      <c r="E7" s="85"/>
      <c r="F7" s="115"/>
    </row>
    <row r="8" spans="1:7" ht="94.5">
      <c r="A8" s="108">
        <v>4</v>
      </c>
      <c r="B8" s="109" t="s">
        <v>176</v>
      </c>
      <c r="C8" s="85" t="s">
        <v>39</v>
      </c>
      <c r="D8" s="106">
        <f>'Qty  sheet of PFL Latrine'!G41</f>
        <v>119.31359999999999</v>
      </c>
      <c r="E8" s="85"/>
      <c r="F8" s="115"/>
    </row>
    <row r="9" spans="1:7" ht="31.5">
      <c r="A9" s="108">
        <v>5</v>
      </c>
      <c r="B9" s="109" t="s">
        <v>155</v>
      </c>
      <c r="C9" s="85" t="s">
        <v>153</v>
      </c>
      <c r="D9" s="106">
        <v>1</v>
      </c>
      <c r="E9" s="85"/>
      <c r="F9" s="115"/>
      <c r="G9" s="37"/>
    </row>
    <row r="10" spans="1:7" ht="31.5">
      <c r="A10" s="108">
        <v>6</v>
      </c>
      <c r="B10" s="109" t="s">
        <v>157</v>
      </c>
      <c r="C10" s="85" t="s">
        <v>156</v>
      </c>
      <c r="D10" s="106">
        <v>2</v>
      </c>
      <c r="E10" s="85"/>
      <c r="F10" s="115"/>
      <c r="G10" s="37"/>
    </row>
    <row r="11" spans="1:7" ht="18">
      <c r="A11" s="108">
        <v>7</v>
      </c>
      <c r="B11" s="111" t="s">
        <v>112</v>
      </c>
      <c r="C11" s="85" t="s">
        <v>35</v>
      </c>
      <c r="D11" s="106">
        <f>'Qty  sheet of PFL Latrine'!G45</f>
        <v>35</v>
      </c>
      <c r="E11" s="85"/>
      <c r="F11" s="115"/>
      <c r="G11" s="37"/>
    </row>
    <row r="12" spans="1:7" ht="31.5">
      <c r="A12" s="108">
        <v>8</v>
      </c>
      <c r="B12" s="109" t="s">
        <v>44</v>
      </c>
      <c r="C12" s="85" t="s">
        <v>39</v>
      </c>
      <c r="D12" s="106">
        <f>'Qty  sheet of PFL Latrine'!G51</f>
        <v>45</v>
      </c>
      <c r="E12" s="85"/>
      <c r="F12" s="115"/>
    </row>
    <row r="13" spans="1:7" ht="31.5">
      <c r="A13" s="108">
        <v>9</v>
      </c>
      <c r="B13" s="109" t="s">
        <v>158</v>
      </c>
      <c r="C13" s="85" t="s">
        <v>35</v>
      </c>
      <c r="D13" s="106">
        <f>'Qty  sheet of PFL Latrine'!G67</f>
        <v>370.70333333333338</v>
      </c>
      <c r="E13" s="85"/>
      <c r="F13" s="115"/>
      <c r="G13" s="37"/>
    </row>
    <row r="14" spans="1:7" ht="47.25">
      <c r="A14" s="108">
        <v>10</v>
      </c>
      <c r="B14" s="109" t="s">
        <v>166</v>
      </c>
      <c r="C14" s="85" t="s">
        <v>35</v>
      </c>
      <c r="D14" s="106">
        <f>'Qty  sheet of PFL Latrine'!G71</f>
        <v>13.5</v>
      </c>
      <c r="E14" s="85"/>
      <c r="F14" s="115"/>
    </row>
    <row r="15" spans="1:7" ht="31.5">
      <c r="A15" s="108">
        <v>11</v>
      </c>
      <c r="B15" s="109" t="s">
        <v>159</v>
      </c>
      <c r="C15" s="85" t="s">
        <v>153</v>
      </c>
      <c r="D15" s="106">
        <v>1</v>
      </c>
      <c r="E15" s="85"/>
      <c r="F15" s="115"/>
    </row>
    <row r="16" spans="1:7" ht="63">
      <c r="A16" s="108">
        <v>12</v>
      </c>
      <c r="B16" s="109" t="s">
        <v>113</v>
      </c>
      <c r="C16" s="85" t="s">
        <v>35</v>
      </c>
      <c r="D16" s="106">
        <f>'Qty  sheet of PFL Latrine'!G82</f>
        <v>375.5</v>
      </c>
      <c r="E16" s="85"/>
      <c r="F16" s="115"/>
    </row>
    <row r="17" spans="1:6" ht="94.5">
      <c r="A17" s="108">
        <v>13</v>
      </c>
      <c r="B17" s="112" t="s">
        <v>167</v>
      </c>
      <c r="C17" s="85" t="s">
        <v>153</v>
      </c>
      <c r="D17" s="106">
        <v>1</v>
      </c>
      <c r="E17" s="85"/>
      <c r="F17" s="115"/>
    </row>
    <row r="18" spans="1:6" ht="47.25">
      <c r="A18" s="108">
        <v>14</v>
      </c>
      <c r="B18" s="109" t="s">
        <v>160</v>
      </c>
      <c r="C18" s="85" t="s">
        <v>40</v>
      </c>
      <c r="D18" s="106">
        <v>1</v>
      </c>
      <c r="E18" s="85"/>
      <c r="F18" s="115"/>
    </row>
    <row r="19" spans="1:6" ht="31.5">
      <c r="A19" s="108">
        <v>15</v>
      </c>
      <c r="B19" s="109" t="s">
        <v>100</v>
      </c>
      <c r="C19" s="85" t="s">
        <v>38</v>
      </c>
      <c r="D19" s="106">
        <v>26</v>
      </c>
      <c r="E19" s="85"/>
      <c r="F19" s="115"/>
    </row>
    <row r="20" spans="1:6" ht="47.25">
      <c r="A20" s="108">
        <v>16</v>
      </c>
      <c r="B20" s="109" t="s">
        <v>102</v>
      </c>
      <c r="C20" s="85" t="s">
        <v>38</v>
      </c>
      <c r="D20" s="106">
        <v>13</v>
      </c>
      <c r="E20" s="85"/>
      <c r="F20" s="115"/>
    </row>
    <row r="21" spans="1:6" ht="31.5">
      <c r="A21" s="108">
        <v>17</v>
      </c>
      <c r="B21" s="109" t="s">
        <v>118</v>
      </c>
      <c r="C21" s="85" t="s">
        <v>40</v>
      </c>
      <c r="D21" s="106">
        <v>1</v>
      </c>
      <c r="E21" s="85"/>
      <c r="F21" s="115"/>
    </row>
    <row r="22" spans="1:6" ht="18">
      <c r="A22" s="108">
        <v>18</v>
      </c>
      <c r="B22" s="111" t="s">
        <v>50</v>
      </c>
      <c r="C22" s="85" t="s">
        <v>40</v>
      </c>
      <c r="D22" s="106">
        <v>1</v>
      </c>
      <c r="E22" s="85"/>
      <c r="F22" s="115"/>
    </row>
    <row r="23" spans="1:6" ht="47.25">
      <c r="A23" s="108">
        <v>19</v>
      </c>
      <c r="B23" s="109" t="s">
        <v>101</v>
      </c>
      <c r="C23" s="85" t="s">
        <v>38</v>
      </c>
      <c r="D23" s="106">
        <v>10</v>
      </c>
      <c r="E23" s="85"/>
      <c r="F23" s="115"/>
    </row>
    <row r="24" spans="1:6" ht="31.5">
      <c r="A24" s="108">
        <v>20</v>
      </c>
      <c r="B24" s="109" t="s">
        <v>119</v>
      </c>
      <c r="C24" s="85" t="s">
        <v>38</v>
      </c>
      <c r="D24" s="106">
        <v>13</v>
      </c>
      <c r="E24" s="85"/>
      <c r="F24" s="115"/>
    </row>
    <row r="25" spans="1:6" ht="63">
      <c r="A25" s="108">
        <v>21</v>
      </c>
      <c r="B25" s="112" t="s">
        <v>165</v>
      </c>
      <c r="C25" s="85" t="s">
        <v>40</v>
      </c>
      <c r="D25" s="106">
        <v>1</v>
      </c>
      <c r="E25" s="85"/>
      <c r="F25" s="115"/>
    </row>
    <row r="26" spans="1:6" ht="20.100000000000001" customHeight="1">
      <c r="A26" s="125" t="s">
        <v>128</v>
      </c>
      <c r="B26" s="126"/>
      <c r="C26" s="126"/>
      <c r="D26" s="126"/>
      <c r="E26" s="127"/>
      <c r="F26" s="91"/>
    </row>
    <row r="27" spans="1:6" ht="17.45" customHeight="1">
      <c r="A27" s="124" t="s">
        <v>137</v>
      </c>
      <c r="B27" s="124"/>
      <c r="C27" s="124"/>
      <c r="D27" s="124"/>
      <c r="E27" s="124"/>
      <c r="F27" s="124"/>
    </row>
    <row r="28" spans="1:6" ht="18">
      <c r="A28" s="108">
        <v>1</v>
      </c>
      <c r="B28" s="112" t="s">
        <v>168</v>
      </c>
      <c r="C28" s="85" t="s">
        <v>5</v>
      </c>
      <c r="D28" s="106">
        <f>'Septic tank'!G5</f>
        <v>102.5745175</v>
      </c>
      <c r="E28" s="85"/>
      <c r="F28" s="115"/>
    </row>
    <row r="29" spans="1:6" ht="31.5">
      <c r="A29" s="108">
        <v>2</v>
      </c>
      <c r="B29" s="112" t="s">
        <v>116</v>
      </c>
      <c r="C29" s="85" t="s">
        <v>39</v>
      </c>
      <c r="D29" s="106">
        <f>'Septic tank'!G9</f>
        <v>4.8111875</v>
      </c>
      <c r="E29" s="85"/>
      <c r="F29" s="115"/>
    </row>
    <row r="30" spans="1:6" ht="47.45" customHeight="1">
      <c r="A30" s="108">
        <v>3</v>
      </c>
      <c r="B30" s="112" t="s">
        <v>173</v>
      </c>
      <c r="C30" s="85" t="s">
        <v>40</v>
      </c>
      <c r="D30" s="106">
        <v>2</v>
      </c>
      <c r="E30" s="85"/>
      <c r="F30" s="115"/>
    </row>
    <row r="31" spans="1:6" ht="48" customHeight="1">
      <c r="A31" s="108">
        <v>4</v>
      </c>
      <c r="B31" s="112" t="s">
        <v>162</v>
      </c>
      <c r="C31" s="85" t="s">
        <v>40</v>
      </c>
      <c r="D31" s="106">
        <v>4</v>
      </c>
      <c r="E31" s="85"/>
      <c r="F31" s="115"/>
    </row>
    <row r="32" spans="1:6" ht="31.5">
      <c r="A32" s="108">
        <v>5</v>
      </c>
      <c r="B32" s="112" t="s">
        <v>122</v>
      </c>
      <c r="C32" s="85" t="s">
        <v>40</v>
      </c>
      <c r="D32" s="106">
        <v>2</v>
      </c>
      <c r="E32" s="85"/>
      <c r="F32" s="115"/>
    </row>
    <row r="33" spans="1:14" ht="27" customHeight="1">
      <c r="A33" s="108">
        <v>6</v>
      </c>
      <c r="B33" s="112" t="s">
        <v>123</v>
      </c>
      <c r="C33" s="85" t="s">
        <v>35</v>
      </c>
      <c r="D33" s="106">
        <f>'Septic tank'!G16</f>
        <v>115</v>
      </c>
      <c r="E33" s="85"/>
      <c r="F33" s="115"/>
    </row>
    <row r="34" spans="1:14" ht="23.45" customHeight="1">
      <c r="A34" s="125" t="s">
        <v>129</v>
      </c>
      <c r="B34" s="126"/>
      <c r="C34" s="126"/>
      <c r="D34" s="126"/>
      <c r="E34" s="127"/>
      <c r="F34" s="92"/>
    </row>
    <row r="35" spans="1:14" ht="23.45" customHeight="1">
      <c r="A35" s="124" t="s">
        <v>138</v>
      </c>
      <c r="B35" s="124"/>
      <c r="C35" s="124"/>
      <c r="D35" s="124"/>
      <c r="E35" s="124"/>
      <c r="F35" s="124"/>
    </row>
    <row r="36" spans="1:14">
      <c r="A36" s="114">
        <v>1</v>
      </c>
      <c r="B36" s="112" t="s">
        <v>163</v>
      </c>
      <c r="C36" s="112" t="s">
        <v>39</v>
      </c>
      <c r="D36" s="116">
        <f>'Soakage pit'!G5</f>
        <v>48.111874999999998</v>
      </c>
      <c r="E36" s="112"/>
      <c r="F36" s="117"/>
    </row>
    <row r="37" spans="1:14" ht="31.5">
      <c r="A37" s="114">
        <v>2</v>
      </c>
      <c r="B37" s="112" t="s">
        <v>116</v>
      </c>
      <c r="C37" s="112" t="s">
        <v>39</v>
      </c>
      <c r="D37" s="116">
        <f>'Soakage pit'!G8</f>
        <v>0.43987999999999999</v>
      </c>
      <c r="E37" s="112"/>
      <c r="F37" s="117"/>
    </row>
    <row r="38" spans="1:14" ht="47.25">
      <c r="A38" s="114">
        <v>3</v>
      </c>
      <c r="B38" s="112" t="s">
        <v>164</v>
      </c>
      <c r="C38" s="112" t="s">
        <v>40</v>
      </c>
      <c r="D38" s="116">
        <v>3</v>
      </c>
      <c r="E38" s="112"/>
      <c r="F38" s="117"/>
    </row>
    <row r="39" spans="1:14" ht="31.5">
      <c r="A39" s="114">
        <v>4</v>
      </c>
      <c r="B39" s="112" t="s">
        <v>126</v>
      </c>
      <c r="C39" s="112" t="s">
        <v>40</v>
      </c>
      <c r="D39" s="116">
        <v>1</v>
      </c>
      <c r="E39" s="112"/>
      <c r="F39" s="117"/>
    </row>
    <row r="40" spans="1:14" ht="31.5">
      <c r="A40" s="114">
        <v>5</v>
      </c>
      <c r="B40" s="112" t="s">
        <v>127</v>
      </c>
      <c r="C40" s="112" t="s">
        <v>39</v>
      </c>
      <c r="D40" s="116">
        <f>'Soakage pit'!G15</f>
        <v>14.129999999999999</v>
      </c>
      <c r="E40" s="112"/>
      <c r="F40" s="117"/>
    </row>
    <row r="41" spans="1:14" ht="24" customHeight="1">
      <c r="A41" s="136" t="s">
        <v>130</v>
      </c>
      <c r="B41" s="137"/>
      <c r="C41" s="137"/>
      <c r="D41" s="137"/>
      <c r="E41" s="138"/>
      <c r="F41" s="91"/>
    </row>
    <row r="42" spans="1:14" s="7" customFormat="1" ht="44.1" customHeight="1">
      <c r="A42" s="129" t="s">
        <v>131</v>
      </c>
      <c r="B42" s="129"/>
      <c r="C42" s="129"/>
      <c r="D42" s="129"/>
      <c r="E42" s="129"/>
      <c r="F42" s="93"/>
    </row>
    <row r="43" spans="1:14" s="7" customFormat="1" ht="16.5" customHeight="1">
      <c r="A43" s="139" t="s">
        <v>109</v>
      </c>
      <c r="B43" s="140"/>
      <c r="C43" s="140"/>
      <c r="D43" s="140"/>
      <c r="E43" s="140"/>
      <c r="F43" s="141"/>
      <c r="I43" s="128"/>
      <c r="J43" s="128"/>
      <c r="K43" s="128"/>
      <c r="L43" s="128"/>
      <c r="M43" s="128"/>
      <c r="N43" s="128"/>
    </row>
    <row r="44" spans="1:14" s="7" customFormat="1" ht="46.5" customHeight="1">
      <c r="A44" s="134" t="s">
        <v>107</v>
      </c>
      <c r="B44" s="130"/>
      <c r="C44" s="130" t="s">
        <v>108</v>
      </c>
      <c r="D44" s="130"/>
      <c r="E44" s="130"/>
      <c r="F44" s="131"/>
    </row>
    <row r="45" spans="1:14" s="7" customFormat="1" ht="18" customHeight="1">
      <c r="A45" s="135"/>
      <c r="B45" s="132"/>
      <c r="C45" s="132"/>
      <c r="D45" s="132"/>
      <c r="E45" s="132"/>
      <c r="F45" s="133"/>
    </row>
  </sheetData>
  <mergeCells count="12">
    <mergeCell ref="I43:N43"/>
    <mergeCell ref="A42:E42"/>
    <mergeCell ref="C44:F45"/>
    <mergeCell ref="A44:B45"/>
    <mergeCell ref="A35:F35"/>
    <mergeCell ref="A41:E41"/>
    <mergeCell ref="A43:F43"/>
    <mergeCell ref="A1:F2"/>
    <mergeCell ref="A4:F4"/>
    <mergeCell ref="A27:F27"/>
    <mergeCell ref="A26:E26"/>
    <mergeCell ref="A34:E34"/>
  </mergeCells>
  <pageMargins left="0.7" right="0.7" top="0.75" bottom="0.75" header="0.3" footer="0.3"/>
  <pageSetup scale="57"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sheetPr>
    <tabColor rgb="FFFFC000"/>
    <pageSetUpPr fitToPage="1"/>
  </sheetPr>
  <dimension ref="A1:AZ84"/>
  <sheetViews>
    <sheetView view="pageBreakPreview" zoomScale="60" zoomScaleNormal="64" workbookViewId="0">
      <pane ySplit="5" topLeftCell="A18" activePane="bottomLeft" state="frozen"/>
      <selection activeCell="D1" sqref="D1"/>
      <selection pane="bottomLeft" activeCell="A8" sqref="A8"/>
    </sheetView>
  </sheetViews>
  <sheetFormatPr defaultColWidth="9.140625" defaultRowHeight="12.75"/>
  <cols>
    <col min="1" max="1" width="7.5703125" style="1" customWidth="1"/>
    <col min="2" max="2" width="68.42578125" style="1" customWidth="1"/>
    <col min="3" max="3" width="9.28515625" style="1" bestFit="1" customWidth="1"/>
    <col min="4" max="4" width="11" style="1" customWidth="1"/>
    <col min="5" max="5" width="9.28515625" style="1" bestFit="1" customWidth="1"/>
    <col min="6" max="6" width="13.85546875" style="1" customWidth="1"/>
    <col min="7" max="7" width="12.28515625" style="1" customWidth="1"/>
    <col min="8" max="8" width="7.7109375" style="1" customWidth="1"/>
    <col min="9" max="16384" width="9.140625" style="1"/>
  </cols>
  <sheetData>
    <row r="1" spans="1:52" ht="45.95" customHeight="1" thickBot="1">
      <c r="A1" s="157" t="s">
        <v>181</v>
      </c>
      <c r="B1" s="158"/>
      <c r="C1" s="159"/>
      <c r="D1" s="158"/>
      <c r="E1" s="158"/>
      <c r="F1" s="158"/>
      <c r="G1" s="158"/>
      <c r="H1" s="158"/>
    </row>
    <row r="2" spans="1:52" s="2" customFormat="1" ht="22.15" customHeight="1">
      <c r="A2" s="160" t="s">
        <v>64</v>
      </c>
      <c r="B2" s="162" t="s">
        <v>0</v>
      </c>
      <c r="C2" s="164" t="s">
        <v>65</v>
      </c>
      <c r="D2" s="165" t="s">
        <v>66</v>
      </c>
      <c r="E2" s="165" t="s">
        <v>73</v>
      </c>
      <c r="F2" s="165" t="s">
        <v>74</v>
      </c>
      <c r="G2" s="165" t="s">
        <v>1</v>
      </c>
      <c r="H2" s="167" t="s">
        <v>2</v>
      </c>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s="2" customFormat="1" ht="16.5" customHeight="1">
      <c r="A3" s="161"/>
      <c r="B3" s="163"/>
      <c r="C3" s="164"/>
      <c r="D3" s="166"/>
      <c r="E3" s="166"/>
      <c r="F3" s="166"/>
      <c r="G3" s="166"/>
      <c r="H3" s="168"/>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s="2" customFormat="1" ht="16.5" customHeight="1">
      <c r="A4" s="161"/>
      <c r="B4" s="163"/>
      <c r="C4" s="164"/>
      <c r="D4" s="166"/>
      <c r="E4" s="166"/>
      <c r="F4" s="166"/>
      <c r="G4" s="166"/>
      <c r="H4" s="168"/>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s="2" customFormat="1" ht="12" customHeight="1">
      <c r="A5" s="161"/>
      <c r="B5" s="163"/>
      <c r="C5" s="164"/>
      <c r="D5" s="166"/>
      <c r="E5" s="166"/>
      <c r="F5" s="166"/>
      <c r="G5" s="166"/>
      <c r="H5" s="168"/>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ht="23.25" customHeight="1">
      <c r="A6" s="32">
        <v>1</v>
      </c>
      <c r="B6" s="142" t="s">
        <v>3</v>
      </c>
      <c r="C6" s="143"/>
      <c r="D6" s="143"/>
      <c r="E6" s="143"/>
      <c r="F6" s="143"/>
      <c r="G6" s="143"/>
      <c r="H6" s="144"/>
    </row>
    <row r="7" spans="1:52" ht="23.25" customHeight="1">
      <c r="A7" s="31">
        <v>1.1000000000000001</v>
      </c>
      <c r="B7" s="8" t="s">
        <v>4</v>
      </c>
      <c r="C7" s="9">
        <v>6.5</v>
      </c>
      <c r="D7" s="9">
        <v>1.5</v>
      </c>
      <c r="E7" s="9">
        <v>1.5</v>
      </c>
      <c r="F7" s="9">
        <v>2</v>
      </c>
      <c r="G7" s="9">
        <f>C7*D7*E7*F7</f>
        <v>29.25</v>
      </c>
      <c r="H7" s="8"/>
    </row>
    <row r="8" spans="1:52" ht="23.25" customHeight="1">
      <c r="A8" s="31">
        <v>1.2</v>
      </c>
      <c r="B8" s="8" t="s">
        <v>6</v>
      </c>
      <c r="C8" s="9">
        <v>4</v>
      </c>
      <c r="D8" s="9">
        <v>1.5</v>
      </c>
      <c r="E8" s="9">
        <v>1.5</v>
      </c>
      <c r="F8" s="9">
        <v>2</v>
      </c>
      <c r="G8" s="9">
        <f>C8*D8*E8*F8</f>
        <v>18</v>
      </c>
      <c r="H8" s="8"/>
    </row>
    <row r="9" spans="1:52" ht="23.25" customHeight="1">
      <c r="A9" s="31">
        <v>1.3</v>
      </c>
      <c r="B9" s="8" t="s">
        <v>57</v>
      </c>
      <c r="C9" s="9">
        <v>3</v>
      </c>
      <c r="D9" s="9">
        <v>1</v>
      </c>
      <c r="E9" s="9">
        <v>0.57999999999999996</v>
      </c>
      <c r="F9" s="9">
        <v>1</v>
      </c>
      <c r="G9" s="9">
        <f>F9*C9</f>
        <v>3</v>
      </c>
      <c r="H9" s="8"/>
    </row>
    <row r="10" spans="1:52" ht="23.25" customHeight="1">
      <c r="A10" s="31"/>
      <c r="B10" s="10" t="s">
        <v>7</v>
      </c>
      <c r="C10" s="10"/>
      <c r="D10" s="10"/>
      <c r="E10" s="10"/>
      <c r="F10" s="10"/>
      <c r="G10" s="11">
        <f>SUM(G7:G9)</f>
        <v>50.25</v>
      </c>
      <c r="H10" s="12" t="s">
        <v>5</v>
      </c>
    </row>
    <row r="11" spans="1:52" ht="23.25" customHeight="1">
      <c r="A11" s="32">
        <v>2</v>
      </c>
      <c r="B11" s="142" t="s">
        <v>8</v>
      </c>
      <c r="C11" s="143"/>
      <c r="D11" s="143"/>
      <c r="E11" s="143"/>
      <c r="F11" s="143"/>
      <c r="G11" s="143"/>
      <c r="H11" s="144"/>
    </row>
    <row r="12" spans="1:52" ht="23.25" customHeight="1">
      <c r="A12" s="31">
        <v>2.1</v>
      </c>
      <c r="B12" s="13" t="s">
        <v>4</v>
      </c>
      <c r="C12" s="9">
        <v>6</v>
      </c>
      <c r="D12" s="9">
        <v>1.5</v>
      </c>
      <c r="E12" s="9">
        <v>0.25</v>
      </c>
      <c r="F12" s="9">
        <v>2</v>
      </c>
      <c r="G12" s="9">
        <f>+F12*E12*D12*C12</f>
        <v>4.5</v>
      </c>
      <c r="H12" s="8"/>
    </row>
    <row r="13" spans="1:52" ht="23.25" customHeight="1">
      <c r="A13" s="31">
        <v>2.2000000000000002</v>
      </c>
      <c r="B13" s="13" t="s">
        <v>6</v>
      </c>
      <c r="C13" s="9">
        <v>4</v>
      </c>
      <c r="D13" s="9">
        <v>1.5</v>
      </c>
      <c r="E13" s="9">
        <v>0.25</v>
      </c>
      <c r="F13" s="9">
        <v>2</v>
      </c>
      <c r="G13" s="9">
        <f>+F13*E13*D13*C13</f>
        <v>3</v>
      </c>
      <c r="H13" s="8"/>
    </row>
    <row r="14" spans="1:52" ht="23.25" customHeight="1">
      <c r="A14" s="31">
        <v>2.2999999999999998</v>
      </c>
      <c r="B14" s="13" t="s">
        <v>67</v>
      </c>
      <c r="C14" s="9">
        <v>5</v>
      </c>
      <c r="D14" s="9">
        <v>4</v>
      </c>
      <c r="E14" s="9">
        <v>0.33</v>
      </c>
      <c r="F14" s="9">
        <v>1</v>
      </c>
      <c r="G14" s="9">
        <f>+F14*E14*D14*C14</f>
        <v>6.6000000000000005</v>
      </c>
      <c r="H14" s="8"/>
    </row>
    <row r="15" spans="1:52" ht="23.25" customHeight="1">
      <c r="A15" s="31">
        <v>2.4</v>
      </c>
      <c r="B15" s="8" t="s">
        <v>68</v>
      </c>
      <c r="C15" s="9">
        <v>3</v>
      </c>
      <c r="D15" s="9">
        <v>1</v>
      </c>
      <c r="E15" s="9">
        <v>0.5</v>
      </c>
      <c r="F15" s="9">
        <v>1</v>
      </c>
      <c r="G15" s="9">
        <f>+F15*E15*D15*C15</f>
        <v>1.5</v>
      </c>
      <c r="H15" s="8"/>
    </row>
    <row r="16" spans="1:52" ht="23.25" customHeight="1">
      <c r="A16" s="155" t="s">
        <v>7</v>
      </c>
      <c r="B16" s="156"/>
      <c r="C16" s="10"/>
      <c r="D16" s="10"/>
      <c r="E16" s="10"/>
      <c r="F16" s="10"/>
      <c r="G16" s="11">
        <f>SUM(G12:G15)</f>
        <v>15.600000000000001</v>
      </c>
      <c r="H16" s="12" t="s">
        <v>5</v>
      </c>
    </row>
    <row r="17" spans="1:8" ht="23.25" customHeight="1">
      <c r="A17" s="32">
        <v>3</v>
      </c>
      <c r="B17" s="148" t="s">
        <v>70</v>
      </c>
      <c r="C17" s="149"/>
      <c r="D17" s="149"/>
      <c r="E17" s="149"/>
      <c r="F17" s="149"/>
      <c r="G17" s="149"/>
      <c r="H17" s="150"/>
    </row>
    <row r="18" spans="1:8" ht="23.25" customHeight="1">
      <c r="A18" s="31">
        <v>3.1</v>
      </c>
      <c r="B18" s="13" t="s">
        <v>67</v>
      </c>
      <c r="C18" s="9">
        <v>5</v>
      </c>
      <c r="D18" s="9">
        <v>4</v>
      </c>
      <c r="E18" s="9">
        <v>0.25</v>
      </c>
      <c r="F18" s="9">
        <v>1</v>
      </c>
      <c r="G18" s="9">
        <f>+F18*E18*D18*C18</f>
        <v>5</v>
      </c>
      <c r="H18" s="8"/>
    </row>
    <row r="19" spans="1:8" ht="23.25" customHeight="1">
      <c r="A19" s="31">
        <v>3.2</v>
      </c>
      <c r="B19" s="13" t="s">
        <v>10</v>
      </c>
      <c r="C19" s="9">
        <v>6.5</v>
      </c>
      <c r="D19" s="9">
        <v>0.75</v>
      </c>
      <c r="E19" s="9">
        <v>0.16600000000000001</v>
      </c>
      <c r="F19" s="9">
        <v>2</v>
      </c>
      <c r="G19" s="9">
        <f>+F19*E19*D19*C19</f>
        <v>1.6185</v>
      </c>
      <c r="H19" s="8"/>
    </row>
    <row r="20" spans="1:8" ht="23.25" customHeight="1">
      <c r="A20" s="31">
        <v>3.3</v>
      </c>
      <c r="B20" s="13" t="s">
        <v>11</v>
      </c>
      <c r="C20" s="9">
        <v>4</v>
      </c>
      <c r="D20" s="9">
        <v>0.75</v>
      </c>
      <c r="E20" s="9">
        <v>0.16600000000000001</v>
      </c>
      <c r="F20" s="9">
        <v>2</v>
      </c>
      <c r="G20" s="9">
        <f>+F20*E20*D20*C20</f>
        <v>0.996</v>
      </c>
      <c r="H20" s="8"/>
    </row>
    <row r="21" spans="1:8" ht="23.25" customHeight="1">
      <c r="A21" s="31">
        <v>3.4</v>
      </c>
      <c r="B21" s="13" t="s">
        <v>72</v>
      </c>
      <c r="C21" s="9">
        <v>4</v>
      </c>
      <c r="D21" s="9">
        <v>2</v>
      </c>
      <c r="E21" s="9">
        <v>0.5</v>
      </c>
      <c r="F21" s="9">
        <v>1</v>
      </c>
      <c r="G21" s="9">
        <f>+F21*E21*D21*C21</f>
        <v>4</v>
      </c>
      <c r="H21" s="8"/>
    </row>
    <row r="22" spans="1:8" ht="23.25" customHeight="1">
      <c r="A22" s="31">
        <v>3.5</v>
      </c>
      <c r="B22" s="13" t="s">
        <v>149</v>
      </c>
      <c r="C22" s="9">
        <v>7</v>
      </c>
      <c r="D22" s="9">
        <v>5</v>
      </c>
      <c r="E22" s="9">
        <f>2/12</f>
        <v>0.16666666666666666</v>
      </c>
      <c r="F22" s="9">
        <v>1</v>
      </c>
      <c r="G22" s="20">
        <f>+F22*E22*D22*C22</f>
        <v>5.833333333333333</v>
      </c>
      <c r="H22" s="8"/>
    </row>
    <row r="23" spans="1:8" ht="23.25" customHeight="1">
      <c r="A23" s="31"/>
      <c r="B23" s="10" t="s">
        <v>7</v>
      </c>
      <c r="C23" s="10"/>
      <c r="D23" s="10"/>
      <c r="E23" s="10"/>
      <c r="F23" s="10"/>
      <c r="G23" s="14">
        <f>SUM(G18:G22)</f>
        <v>17.447833333333332</v>
      </c>
      <c r="H23" s="12" t="s">
        <v>5</v>
      </c>
    </row>
    <row r="24" spans="1:8" ht="23.25" customHeight="1">
      <c r="A24" s="32">
        <v>4</v>
      </c>
      <c r="B24" s="148" t="s">
        <v>51</v>
      </c>
      <c r="C24" s="149"/>
      <c r="D24" s="149"/>
      <c r="E24" s="149"/>
      <c r="F24" s="149"/>
      <c r="G24" s="149"/>
      <c r="H24" s="150"/>
    </row>
    <row r="25" spans="1:8" ht="23.25" customHeight="1">
      <c r="A25" s="31">
        <v>4.0999999999999996</v>
      </c>
      <c r="B25" s="8" t="s">
        <v>150</v>
      </c>
      <c r="C25" s="9">
        <v>6</v>
      </c>
      <c r="D25" s="9">
        <v>1.5</v>
      </c>
      <c r="E25" s="9">
        <v>0.5</v>
      </c>
      <c r="F25" s="9">
        <v>2</v>
      </c>
      <c r="G25" s="9">
        <f t="shared" ref="G25:G35" si="0">+F25*E25*D25*C25</f>
        <v>9</v>
      </c>
      <c r="H25" s="8"/>
    </row>
    <row r="26" spans="1:8" ht="23.25" customHeight="1">
      <c r="A26" s="31">
        <v>4.2</v>
      </c>
      <c r="B26" s="13" t="s">
        <v>13</v>
      </c>
      <c r="C26" s="9">
        <v>4</v>
      </c>
      <c r="D26" s="9">
        <v>1.5</v>
      </c>
      <c r="E26" s="9">
        <v>0.5</v>
      </c>
      <c r="F26" s="9">
        <v>2</v>
      </c>
      <c r="G26" s="107">
        <f t="shared" si="0"/>
        <v>6</v>
      </c>
      <c r="H26" s="8"/>
    </row>
    <row r="27" spans="1:8" ht="23.25" customHeight="1">
      <c r="A27" s="31">
        <v>4.3</v>
      </c>
      <c r="B27" s="13" t="s">
        <v>14</v>
      </c>
      <c r="C27" s="9">
        <v>6</v>
      </c>
      <c r="D27" s="20">
        <f>16/12</f>
        <v>1.3333333333333333</v>
      </c>
      <c r="E27" s="9">
        <v>0.5</v>
      </c>
      <c r="F27" s="9">
        <v>2</v>
      </c>
      <c r="G27" s="107">
        <f t="shared" si="0"/>
        <v>8</v>
      </c>
      <c r="H27" s="8"/>
    </row>
    <row r="28" spans="1:8" ht="23.25" customHeight="1">
      <c r="A28" s="31">
        <v>4.4000000000000004</v>
      </c>
      <c r="B28" s="13" t="s">
        <v>13</v>
      </c>
      <c r="C28" s="9">
        <v>4</v>
      </c>
      <c r="D28" s="20">
        <f>16/12</f>
        <v>1.3333333333333333</v>
      </c>
      <c r="E28" s="9">
        <v>0.5</v>
      </c>
      <c r="F28" s="9">
        <v>2</v>
      </c>
      <c r="G28" s="107">
        <f t="shared" si="0"/>
        <v>5.333333333333333</v>
      </c>
      <c r="H28" s="8"/>
    </row>
    <row r="29" spans="1:8" ht="23.25" customHeight="1">
      <c r="A29" s="31">
        <v>4.5</v>
      </c>
      <c r="B29" s="13" t="s">
        <v>59</v>
      </c>
      <c r="C29" s="9">
        <v>6</v>
      </c>
      <c r="D29" s="20">
        <f>8/12</f>
        <v>0.66666666666666663</v>
      </c>
      <c r="E29" s="9">
        <v>0.5</v>
      </c>
      <c r="F29" s="9">
        <v>2</v>
      </c>
      <c r="G29" s="107">
        <f t="shared" si="0"/>
        <v>4</v>
      </c>
      <c r="H29" s="8"/>
    </row>
    <row r="30" spans="1:8" ht="23.25" customHeight="1">
      <c r="A30" s="31">
        <v>4.5999999999999996</v>
      </c>
      <c r="B30" s="13" t="s">
        <v>13</v>
      </c>
      <c r="C30" s="9">
        <v>4</v>
      </c>
      <c r="D30" s="20">
        <f>8/12</f>
        <v>0.66666666666666663</v>
      </c>
      <c r="E30" s="9">
        <v>0.5</v>
      </c>
      <c r="F30" s="9">
        <v>2</v>
      </c>
      <c r="G30" s="107">
        <f t="shared" si="0"/>
        <v>2.6666666666666665</v>
      </c>
      <c r="H30" s="8"/>
    </row>
    <row r="31" spans="1:8" ht="23.25" customHeight="1">
      <c r="A31" s="31">
        <v>4.7</v>
      </c>
      <c r="B31" s="13" t="s">
        <v>58</v>
      </c>
      <c r="C31" s="9">
        <v>6</v>
      </c>
      <c r="D31" s="9">
        <v>0.5</v>
      </c>
      <c r="E31" s="9">
        <v>7.5</v>
      </c>
      <c r="F31" s="9">
        <v>2</v>
      </c>
      <c r="G31" s="107">
        <f t="shared" si="0"/>
        <v>45</v>
      </c>
      <c r="H31" s="8"/>
    </row>
    <row r="32" spans="1:8" ht="23.25" customHeight="1">
      <c r="A32" s="31">
        <v>4.8</v>
      </c>
      <c r="B32" s="8" t="s">
        <v>37</v>
      </c>
      <c r="C32" s="9">
        <v>4</v>
      </c>
      <c r="D32" s="9">
        <v>0.5</v>
      </c>
      <c r="E32" s="9">
        <v>7.5</v>
      </c>
      <c r="F32" s="9">
        <v>2</v>
      </c>
      <c r="G32" s="107">
        <f t="shared" si="0"/>
        <v>30</v>
      </c>
      <c r="H32" s="8"/>
    </row>
    <row r="33" spans="1:8" ht="23.25" customHeight="1">
      <c r="A33" s="31">
        <v>4.7</v>
      </c>
      <c r="B33" s="13" t="s">
        <v>151</v>
      </c>
      <c r="C33" s="9">
        <v>1.5</v>
      </c>
      <c r="D33" s="9">
        <v>1.5</v>
      </c>
      <c r="E33" s="9">
        <v>3</v>
      </c>
      <c r="F33" s="9">
        <v>1</v>
      </c>
      <c r="G33" s="107">
        <f t="shared" ref="G33" si="1">+F33*E33*D33*C33</f>
        <v>6.75</v>
      </c>
      <c r="H33" s="8"/>
    </row>
    <row r="34" spans="1:8" ht="23.25" customHeight="1">
      <c r="A34" s="31">
        <v>4.9000000000000004</v>
      </c>
      <c r="B34" s="8" t="s">
        <v>15</v>
      </c>
      <c r="C34" s="9">
        <v>7</v>
      </c>
      <c r="D34" s="9">
        <v>0.57999999999999996</v>
      </c>
      <c r="E34" s="9">
        <v>0.57999999999999996</v>
      </c>
      <c r="F34" s="9">
        <v>2</v>
      </c>
      <c r="G34" s="107">
        <f t="shared" si="0"/>
        <v>4.7096</v>
      </c>
      <c r="H34" s="8"/>
    </row>
    <row r="35" spans="1:8" ht="23.25" customHeight="1">
      <c r="A35" s="31">
        <v>4.0999999999999996</v>
      </c>
      <c r="B35" s="8" t="s">
        <v>16</v>
      </c>
      <c r="C35" s="9">
        <v>5</v>
      </c>
      <c r="D35" s="9">
        <v>0.57999999999999996</v>
      </c>
      <c r="E35" s="9">
        <v>0.57999999999999996</v>
      </c>
      <c r="F35" s="9">
        <v>2</v>
      </c>
      <c r="G35" s="107">
        <f t="shared" si="0"/>
        <v>3.3639999999999999</v>
      </c>
      <c r="H35" s="8"/>
    </row>
    <row r="36" spans="1:8" ht="23.25" customHeight="1">
      <c r="A36" s="31">
        <v>4.1100000000000003</v>
      </c>
      <c r="B36" s="8" t="s">
        <v>41</v>
      </c>
      <c r="C36" s="9">
        <v>3</v>
      </c>
      <c r="D36" s="9">
        <v>1</v>
      </c>
      <c r="E36" s="9">
        <v>0.57999999999999996</v>
      </c>
      <c r="F36" s="9">
        <v>1</v>
      </c>
      <c r="G36" s="107">
        <f>+F36*E36*D36*C36</f>
        <v>1.7399999999999998</v>
      </c>
      <c r="H36" s="8"/>
    </row>
    <row r="37" spans="1:8" ht="31.5" customHeight="1">
      <c r="A37" s="31"/>
      <c r="B37" s="10" t="s">
        <v>7</v>
      </c>
      <c r="C37" s="10"/>
      <c r="D37" s="10"/>
      <c r="E37" s="10"/>
      <c r="F37" s="10"/>
      <c r="G37" s="14">
        <f>SUM(G25:G36)</f>
        <v>126.56359999999999</v>
      </c>
      <c r="H37" s="12" t="s">
        <v>5</v>
      </c>
    </row>
    <row r="38" spans="1:8" ht="31.5" customHeight="1">
      <c r="A38" s="31"/>
      <c r="B38" s="10" t="s">
        <v>17</v>
      </c>
      <c r="C38" s="10">
        <v>2.25</v>
      </c>
      <c r="D38" s="10">
        <v>0.5</v>
      </c>
      <c r="E38" s="10">
        <v>6</v>
      </c>
      <c r="F38" s="10">
        <v>1</v>
      </c>
      <c r="G38" s="14">
        <f>C38*D38*E38*F38</f>
        <v>6.75</v>
      </c>
      <c r="H38" s="12"/>
    </row>
    <row r="39" spans="1:8" ht="23.25" customHeight="1">
      <c r="A39" s="31"/>
      <c r="B39" s="10" t="s">
        <v>18</v>
      </c>
      <c r="C39" s="10">
        <v>1</v>
      </c>
      <c r="D39" s="10">
        <v>0.5</v>
      </c>
      <c r="E39" s="10">
        <v>1</v>
      </c>
      <c r="F39" s="10">
        <v>1</v>
      </c>
      <c r="G39" s="14">
        <f>C39*D39*E39*F39</f>
        <v>0.5</v>
      </c>
      <c r="H39" s="12" t="s">
        <v>5</v>
      </c>
    </row>
    <row r="40" spans="1:8" ht="23.25" customHeight="1">
      <c r="A40" s="31"/>
      <c r="B40" s="10"/>
      <c r="C40" s="10"/>
      <c r="D40" s="10"/>
      <c r="E40" s="10"/>
      <c r="F40" s="10" t="s">
        <v>7</v>
      </c>
      <c r="G40" s="14">
        <f>SUM(G38:G39)</f>
        <v>7.25</v>
      </c>
      <c r="H40" s="12"/>
    </row>
    <row r="41" spans="1:8" ht="23.25" customHeight="1">
      <c r="A41" s="31"/>
      <c r="B41" s="10"/>
      <c r="C41" s="10"/>
      <c r="D41" s="10"/>
      <c r="E41" s="154"/>
      <c r="F41" s="154"/>
      <c r="G41" s="14">
        <f>G37-G40</f>
        <v>119.31359999999999</v>
      </c>
      <c r="H41" s="12" t="s">
        <v>5</v>
      </c>
    </row>
    <row r="42" spans="1:8" ht="23.25" customHeight="1">
      <c r="A42" s="33">
        <v>5</v>
      </c>
      <c r="B42" s="148" t="s">
        <v>52</v>
      </c>
      <c r="C42" s="149"/>
      <c r="D42" s="149"/>
      <c r="E42" s="149"/>
      <c r="F42" s="149"/>
      <c r="G42" s="149"/>
      <c r="H42" s="150"/>
    </row>
    <row r="43" spans="1:8" ht="23.25" customHeight="1">
      <c r="A43" s="31">
        <v>5.0999999999999996</v>
      </c>
      <c r="B43" s="13" t="s">
        <v>152</v>
      </c>
      <c r="C43" s="9"/>
      <c r="D43" s="9"/>
      <c r="E43" s="9"/>
      <c r="F43" s="9">
        <v>2</v>
      </c>
      <c r="G43" s="15"/>
      <c r="H43" s="8" t="s">
        <v>153</v>
      </c>
    </row>
    <row r="44" spans="1:8" ht="23.25" customHeight="1">
      <c r="A44" s="33">
        <v>5</v>
      </c>
      <c r="B44" s="148" t="s">
        <v>110</v>
      </c>
      <c r="C44" s="149"/>
      <c r="D44" s="149"/>
      <c r="E44" s="149"/>
      <c r="F44" s="149"/>
      <c r="G44" s="149"/>
      <c r="H44" s="150"/>
    </row>
    <row r="45" spans="1:8" ht="23.25" customHeight="1">
      <c r="A45" s="31">
        <v>5.2</v>
      </c>
      <c r="B45" s="13" t="s">
        <v>111</v>
      </c>
      <c r="C45" s="9">
        <v>7</v>
      </c>
      <c r="D45" s="9">
        <v>5</v>
      </c>
      <c r="E45" s="9"/>
      <c r="F45" s="9">
        <v>1</v>
      </c>
      <c r="G45" s="15">
        <f>+C45*D45</f>
        <v>35</v>
      </c>
      <c r="H45" s="8" t="s">
        <v>35</v>
      </c>
    </row>
    <row r="46" spans="1:8" ht="23.25" customHeight="1">
      <c r="A46" s="34">
        <v>6</v>
      </c>
      <c r="B46" s="151" t="s">
        <v>147</v>
      </c>
      <c r="C46" s="152"/>
      <c r="D46" s="152"/>
      <c r="E46" s="152"/>
      <c r="F46" s="152"/>
      <c r="G46" s="152"/>
      <c r="H46" s="153"/>
    </row>
    <row r="47" spans="1:8" ht="23.25" customHeight="1">
      <c r="A47" s="31">
        <v>6.1</v>
      </c>
      <c r="B47" s="13" t="s">
        <v>154</v>
      </c>
      <c r="C47" s="9"/>
      <c r="D47" s="9"/>
      <c r="E47" s="9"/>
      <c r="F47" s="9">
        <v>1</v>
      </c>
      <c r="G47" s="15" t="s">
        <v>153</v>
      </c>
      <c r="H47" s="8"/>
    </row>
    <row r="48" spans="1:8" ht="23.25" customHeight="1">
      <c r="A48" s="31"/>
      <c r="B48" s="10" t="s">
        <v>7</v>
      </c>
      <c r="C48" s="10"/>
      <c r="D48" s="10"/>
      <c r="E48" s="10"/>
      <c r="F48" s="10">
        <v>1</v>
      </c>
      <c r="G48" s="14" t="str">
        <f>G47</f>
        <v>No</v>
      </c>
      <c r="H48" s="12"/>
    </row>
    <row r="49" spans="1:8" ht="23.25" customHeight="1">
      <c r="A49" s="32">
        <v>7</v>
      </c>
      <c r="B49" s="142" t="s">
        <v>36</v>
      </c>
      <c r="C49" s="143"/>
      <c r="D49" s="143"/>
      <c r="E49" s="143"/>
      <c r="F49" s="143"/>
      <c r="G49" s="143"/>
      <c r="H49" s="144"/>
    </row>
    <row r="50" spans="1:8" ht="23.25" customHeight="1">
      <c r="A50" s="31">
        <v>7.1</v>
      </c>
      <c r="B50" s="8" t="s">
        <v>9</v>
      </c>
      <c r="C50" s="9">
        <v>5</v>
      </c>
      <c r="D50" s="9">
        <v>4</v>
      </c>
      <c r="E50" s="9">
        <v>2.25</v>
      </c>
      <c r="F50" s="9">
        <v>1</v>
      </c>
      <c r="G50" s="16">
        <f>F50*E50*D50*C50</f>
        <v>45</v>
      </c>
      <c r="H50" s="8" t="s">
        <v>5</v>
      </c>
    </row>
    <row r="51" spans="1:8" ht="23.25" customHeight="1">
      <c r="A51" s="31"/>
      <c r="B51" s="10" t="s">
        <v>7</v>
      </c>
      <c r="C51" s="10"/>
      <c r="D51" s="17"/>
      <c r="E51" s="10"/>
      <c r="F51" s="10"/>
      <c r="G51" s="18">
        <f>SUM(G50:G50)</f>
        <v>45</v>
      </c>
      <c r="H51" s="12" t="s">
        <v>5</v>
      </c>
    </row>
    <row r="52" spans="1:8" ht="23.25" customHeight="1">
      <c r="A52" s="32">
        <v>8</v>
      </c>
      <c r="B52" s="142" t="s">
        <v>19</v>
      </c>
      <c r="C52" s="143"/>
      <c r="D52" s="143"/>
      <c r="E52" s="143"/>
      <c r="F52" s="143"/>
      <c r="G52" s="143"/>
      <c r="H52" s="144"/>
    </row>
    <row r="53" spans="1:8" ht="23.25" customHeight="1">
      <c r="A53" s="31">
        <v>8.1</v>
      </c>
      <c r="B53" s="8" t="s">
        <v>20</v>
      </c>
      <c r="C53" s="9">
        <v>5</v>
      </c>
      <c r="D53" s="19"/>
      <c r="E53" s="9">
        <v>7.5</v>
      </c>
      <c r="F53" s="9">
        <v>2</v>
      </c>
      <c r="G53" s="16">
        <f>F53*E53*C53</f>
        <v>75</v>
      </c>
      <c r="H53" s="8" t="s">
        <v>21</v>
      </c>
    </row>
    <row r="54" spans="1:8" ht="23.25" customHeight="1">
      <c r="A54" s="31">
        <v>8.1999999999999993</v>
      </c>
      <c r="B54" s="8" t="s">
        <v>22</v>
      </c>
      <c r="C54" s="9">
        <v>4</v>
      </c>
      <c r="D54" s="19"/>
      <c r="E54" s="9">
        <v>7.5</v>
      </c>
      <c r="F54" s="9">
        <v>2</v>
      </c>
      <c r="G54" s="16">
        <f>F54*E54*C54</f>
        <v>60</v>
      </c>
      <c r="H54" s="8" t="s">
        <v>21</v>
      </c>
    </row>
    <row r="55" spans="1:8" ht="23.25" customHeight="1">
      <c r="A55" s="31">
        <v>8.4</v>
      </c>
      <c r="B55" s="8" t="s">
        <v>54</v>
      </c>
      <c r="C55" s="9">
        <v>6</v>
      </c>
      <c r="D55" s="19"/>
      <c r="E55" s="9">
        <v>8.5</v>
      </c>
      <c r="F55" s="9">
        <v>2</v>
      </c>
      <c r="G55" s="16">
        <f t="shared" ref="G55:G64" si="2">F55*E55*C55</f>
        <v>102</v>
      </c>
      <c r="H55" s="8" t="s">
        <v>21</v>
      </c>
    </row>
    <row r="56" spans="1:8" ht="23.25" customHeight="1">
      <c r="A56" s="31">
        <v>8.5</v>
      </c>
      <c r="B56" s="8" t="s">
        <v>55</v>
      </c>
      <c r="C56" s="9">
        <v>5</v>
      </c>
      <c r="D56" s="19"/>
      <c r="E56" s="9">
        <v>8.5</v>
      </c>
      <c r="F56" s="9">
        <v>2</v>
      </c>
      <c r="G56" s="16">
        <f t="shared" si="2"/>
        <v>85</v>
      </c>
      <c r="H56" s="8" t="s">
        <v>21</v>
      </c>
    </row>
    <row r="57" spans="1:8" ht="23.25" customHeight="1">
      <c r="A57" s="31">
        <v>8.6</v>
      </c>
      <c r="B57" s="8" t="s">
        <v>61</v>
      </c>
      <c r="C57" s="9">
        <v>6</v>
      </c>
      <c r="D57" s="19"/>
      <c r="E57" s="9">
        <v>1.5</v>
      </c>
      <c r="F57" s="9">
        <v>2</v>
      </c>
      <c r="G57" s="16">
        <f t="shared" si="2"/>
        <v>18</v>
      </c>
      <c r="H57" s="8" t="s">
        <v>21</v>
      </c>
    </row>
    <row r="58" spans="1:8" ht="23.25" customHeight="1">
      <c r="A58" s="31">
        <v>8.6999999999999993</v>
      </c>
      <c r="B58" s="8" t="s">
        <v>62</v>
      </c>
      <c r="C58" s="9">
        <v>5</v>
      </c>
      <c r="D58" s="19"/>
      <c r="E58" s="9">
        <v>1.5</v>
      </c>
      <c r="F58" s="9">
        <v>2</v>
      </c>
      <c r="G58" s="16">
        <f t="shared" si="2"/>
        <v>15</v>
      </c>
      <c r="H58" s="8" t="s">
        <v>21</v>
      </c>
    </row>
    <row r="59" spans="1:8" ht="23.25" customHeight="1">
      <c r="A59" s="31">
        <v>8.8000000000000007</v>
      </c>
      <c r="B59" s="8" t="s">
        <v>24</v>
      </c>
      <c r="C59" s="9">
        <v>7</v>
      </c>
      <c r="D59" s="19"/>
      <c r="E59" s="9">
        <f>8/12</f>
        <v>0.66666666666666663</v>
      </c>
      <c r="F59" s="9">
        <v>1</v>
      </c>
      <c r="G59" s="16">
        <f t="shared" si="2"/>
        <v>4.6666666666666661</v>
      </c>
      <c r="H59" s="8" t="s">
        <v>21</v>
      </c>
    </row>
    <row r="60" spans="1:8" ht="23.25" customHeight="1">
      <c r="A60" s="31">
        <v>8.9</v>
      </c>
      <c r="B60" s="8" t="s">
        <v>25</v>
      </c>
      <c r="C60" s="9">
        <v>5</v>
      </c>
      <c r="D60" s="19"/>
      <c r="E60" s="9">
        <f>8/12</f>
        <v>0.66666666666666663</v>
      </c>
      <c r="F60" s="9">
        <v>2</v>
      </c>
      <c r="G60" s="16">
        <f t="shared" si="2"/>
        <v>6.6666666666666661</v>
      </c>
      <c r="H60" s="8" t="s">
        <v>21</v>
      </c>
    </row>
    <row r="61" spans="1:8" ht="23.25" customHeight="1">
      <c r="A61" s="31">
        <v>9</v>
      </c>
      <c r="B61" s="8" t="s">
        <v>92</v>
      </c>
      <c r="C61" s="9">
        <v>1.5</v>
      </c>
      <c r="D61" s="19"/>
      <c r="E61" s="9">
        <v>3</v>
      </c>
      <c r="F61" s="9">
        <v>3</v>
      </c>
      <c r="G61" s="16">
        <f t="shared" si="2"/>
        <v>13.5</v>
      </c>
      <c r="H61" s="8" t="s">
        <v>21</v>
      </c>
    </row>
    <row r="62" spans="1:8" ht="23.25" customHeight="1">
      <c r="A62" s="31">
        <v>9.1</v>
      </c>
      <c r="B62" s="8" t="s">
        <v>93</v>
      </c>
      <c r="C62" s="9">
        <v>1.5</v>
      </c>
      <c r="D62" s="19"/>
      <c r="E62" s="9">
        <v>1.5</v>
      </c>
      <c r="F62" s="9">
        <v>1</v>
      </c>
      <c r="G62" s="16">
        <f t="shared" si="2"/>
        <v>2.25</v>
      </c>
      <c r="H62" s="8" t="s">
        <v>21</v>
      </c>
    </row>
    <row r="63" spans="1:8" ht="23.25" customHeight="1">
      <c r="A63" s="31">
        <v>9.1999999999999993</v>
      </c>
      <c r="B63" s="8" t="s">
        <v>42</v>
      </c>
      <c r="C63" s="9">
        <v>3</v>
      </c>
      <c r="D63" s="19"/>
      <c r="E63" s="9">
        <v>0.75</v>
      </c>
      <c r="F63" s="9">
        <v>1</v>
      </c>
      <c r="G63" s="16">
        <f t="shared" si="2"/>
        <v>2.25</v>
      </c>
      <c r="H63" s="8" t="s">
        <v>21</v>
      </c>
    </row>
    <row r="64" spans="1:8" ht="23.25" customHeight="1">
      <c r="A64" s="31">
        <v>9.3000000000000007</v>
      </c>
      <c r="B64" s="8" t="s">
        <v>43</v>
      </c>
      <c r="C64" s="9">
        <v>0.57999999999999996</v>
      </c>
      <c r="D64" s="19"/>
      <c r="E64" s="9">
        <v>0.75</v>
      </c>
      <c r="F64" s="9">
        <v>2</v>
      </c>
      <c r="G64" s="16">
        <f t="shared" si="2"/>
        <v>0.86999999999999988</v>
      </c>
      <c r="H64" s="8" t="s">
        <v>21</v>
      </c>
    </row>
    <row r="65" spans="1:8" ht="23.25" customHeight="1">
      <c r="A65" s="31"/>
      <c r="B65" s="10" t="s">
        <v>7</v>
      </c>
      <c r="C65" s="10"/>
      <c r="D65" s="10"/>
      <c r="E65" s="10"/>
      <c r="F65" s="10"/>
      <c r="G65" s="18">
        <f>SUM(G53:G64)</f>
        <v>385.20333333333338</v>
      </c>
      <c r="H65" s="12" t="s">
        <v>21</v>
      </c>
    </row>
    <row r="66" spans="1:8" ht="23.25" customHeight="1">
      <c r="A66" s="31"/>
      <c r="B66" s="10" t="s">
        <v>26</v>
      </c>
      <c r="C66" s="10"/>
      <c r="D66" s="10"/>
      <c r="E66" s="10"/>
      <c r="F66" s="10"/>
      <c r="G66" s="14">
        <f>(2.25*6)+(1*1)</f>
        <v>14.5</v>
      </c>
      <c r="H66" s="12" t="s">
        <v>21</v>
      </c>
    </row>
    <row r="67" spans="1:8" ht="23.25" customHeight="1">
      <c r="A67" s="31"/>
      <c r="B67" s="10"/>
      <c r="C67" s="10"/>
      <c r="D67" s="10"/>
      <c r="E67" s="10"/>
      <c r="F67" s="10"/>
      <c r="G67" s="18">
        <f>G65-G66</f>
        <v>370.70333333333338</v>
      </c>
      <c r="H67" s="12" t="s">
        <v>21</v>
      </c>
    </row>
    <row r="68" spans="1:8" ht="23.25" customHeight="1">
      <c r="A68" s="30">
        <v>9</v>
      </c>
      <c r="B68" s="142" t="s">
        <v>27</v>
      </c>
      <c r="C68" s="143"/>
      <c r="D68" s="143"/>
      <c r="E68" s="143"/>
      <c r="F68" s="143"/>
      <c r="G68" s="143"/>
      <c r="H68" s="144"/>
    </row>
    <row r="69" spans="1:8" ht="23.25" customHeight="1">
      <c r="A69" s="31">
        <v>9.1</v>
      </c>
      <c r="B69" s="8" t="s">
        <v>28</v>
      </c>
      <c r="C69" s="9">
        <v>2.25</v>
      </c>
      <c r="D69" s="9"/>
      <c r="E69" s="9">
        <v>6</v>
      </c>
      <c r="F69" s="9">
        <v>1</v>
      </c>
      <c r="G69" s="20">
        <f>F69*E69*C69</f>
        <v>13.5</v>
      </c>
      <c r="H69" s="8" t="s">
        <v>21</v>
      </c>
    </row>
    <row r="70" spans="1:8" ht="23.25" customHeight="1">
      <c r="A70" s="31">
        <v>9.1999999999999993</v>
      </c>
      <c r="B70" s="8" t="s">
        <v>63</v>
      </c>
      <c r="C70" s="9">
        <v>1</v>
      </c>
      <c r="D70" s="9"/>
      <c r="E70" s="9">
        <v>1</v>
      </c>
      <c r="F70" s="9">
        <v>1</v>
      </c>
      <c r="G70" s="20">
        <f>F70*E70*C70</f>
        <v>1</v>
      </c>
      <c r="H70" s="8" t="s">
        <v>21</v>
      </c>
    </row>
    <row r="71" spans="1:8" ht="23.25" customHeight="1">
      <c r="A71" s="31"/>
      <c r="B71" s="12" t="s">
        <v>7</v>
      </c>
      <c r="C71" s="12"/>
      <c r="D71" s="12"/>
      <c r="E71" s="12"/>
      <c r="F71" s="12"/>
      <c r="G71" s="14">
        <f>G69</f>
        <v>13.5</v>
      </c>
      <c r="H71" s="12" t="s">
        <v>21</v>
      </c>
    </row>
    <row r="72" spans="1:8" ht="23.25" customHeight="1">
      <c r="A72" s="35">
        <v>10</v>
      </c>
      <c r="B72" s="145" t="s">
        <v>56</v>
      </c>
      <c r="C72" s="146"/>
      <c r="D72" s="146"/>
      <c r="E72" s="146"/>
      <c r="F72" s="146"/>
      <c r="G72" s="146"/>
      <c r="H72" s="147"/>
    </row>
    <row r="73" spans="1:8" ht="23.25" customHeight="1">
      <c r="A73" s="31">
        <v>10.1</v>
      </c>
      <c r="B73" s="8" t="s">
        <v>32</v>
      </c>
      <c r="C73" s="8">
        <v>6.5</v>
      </c>
      <c r="D73" s="21"/>
      <c r="E73" s="21">
        <v>9.25</v>
      </c>
      <c r="F73" s="21">
        <v>2</v>
      </c>
      <c r="G73" s="22">
        <f>C73*E73*F73</f>
        <v>120.25</v>
      </c>
      <c r="H73" s="23"/>
    </row>
    <row r="74" spans="1:8" ht="23.25" customHeight="1">
      <c r="A74" s="31">
        <v>10.199999999999999</v>
      </c>
      <c r="B74" s="8" t="s">
        <v>33</v>
      </c>
      <c r="C74" s="8">
        <v>5.5</v>
      </c>
      <c r="D74" s="21"/>
      <c r="E74" s="21">
        <v>9.25</v>
      </c>
      <c r="F74" s="21">
        <v>2</v>
      </c>
      <c r="G74" s="22">
        <f>C74*E74*F74</f>
        <v>101.75</v>
      </c>
      <c r="H74" s="23"/>
    </row>
    <row r="75" spans="1:8" ht="23.25" customHeight="1">
      <c r="A75" s="31">
        <v>10.3</v>
      </c>
      <c r="B75" s="8" t="s">
        <v>20</v>
      </c>
      <c r="C75" s="24">
        <v>5</v>
      </c>
      <c r="D75" s="25"/>
      <c r="E75" s="21">
        <v>8</v>
      </c>
      <c r="F75" s="21">
        <v>2</v>
      </c>
      <c r="G75" s="22">
        <f>C75*E75*F75</f>
        <v>80</v>
      </c>
      <c r="H75" s="23"/>
    </row>
    <row r="76" spans="1:8" ht="23.25" customHeight="1">
      <c r="A76" s="31">
        <v>10.4</v>
      </c>
      <c r="B76" s="8" t="s">
        <v>22</v>
      </c>
      <c r="C76" s="24">
        <v>4</v>
      </c>
      <c r="D76" s="25"/>
      <c r="E76" s="21">
        <v>8</v>
      </c>
      <c r="F76" s="21">
        <v>2</v>
      </c>
      <c r="G76" s="22">
        <f t="shared" ref="G76" si="3">C76*E76*F76</f>
        <v>64</v>
      </c>
      <c r="H76" s="23"/>
    </row>
    <row r="77" spans="1:8" ht="23.25" customHeight="1">
      <c r="A77" s="31">
        <v>10.5</v>
      </c>
      <c r="B77" s="8" t="s">
        <v>23</v>
      </c>
      <c r="C77" s="24">
        <v>5</v>
      </c>
      <c r="D77" s="25"/>
      <c r="E77" s="21">
        <v>4</v>
      </c>
      <c r="F77" s="21">
        <v>1</v>
      </c>
      <c r="G77" s="22">
        <f>C77*E77*F77</f>
        <v>20</v>
      </c>
      <c r="H77" s="23"/>
    </row>
    <row r="78" spans="1:8" ht="23.25" customHeight="1">
      <c r="A78" s="31">
        <v>10.6</v>
      </c>
      <c r="B78" s="8" t="s">
        <v>30</v>
      </c>
      <c r="C78" s="24">
        <v>1</v>
      </c>
      <c r="D78" s="25"/>
      <c r="E78" s="21">
        <v>1</v>
      </c>
      <c r="F78" s="21">
        <v>2</v>
      </c>
      <c r="G78" s="22">
        <f>C78*E78*F78</f>
        <v>2</v>
      </c>
      <c r="H78" s="23"/>
    </row>
    <row r="79" spans="1:8" ht="23.25" customHeight="1">
      <c r="A79" s="31">
        <v>10.7</v>
      </c>
      <c r="B79" s="8" t="s">
        <v>31</v>
      </c>
      <c r="C79" s="24">
        <v>1</v>
      </c>
      <c r="D79" s="25"/>
      <c r="E79" s="21">
        <v>1</v>
      </c>
      <c r="F79" s="21">
        <v>2</v>
      </c>
      <c r="G79" s="22">
        <f>C79*E79*F79</f>
        <v>2</v>
      </c>
      <c r="H79" s="23"/>
    </row>
    <row r="80" spans="1:8" ht="23.25" customHeight="1">
      <c r="A80" s="31"/>
      <c r="B80" s="26" t="s">
        <v>7</v>
      </c>
      <c r="C80" s="27"/>
      <c r="D80" s="28"/>
      <c r="E80" s="27"/>
      <c r="F80" s="27"/>
      <c r="G80" s="18">
        <f>SUM(G73:G79)</f>
        <v>390</v>
      </c>
      <c r="H80" s="12"/>
    </row>
    <row r="81" spans="1:8" ht="23.25" customHeight="1">
      <c r="A81" s="31"/>
      <c r="B81" s="29" t="s">
        <v>34</v>
      </c>
      <c r="C81" s="27"/>
      <c r="D81" s="28"/>
      <c r="E81" s="27"/>
      <c r="F81" s="27"/>
      <c r="G81" s="18">
        <f>(2.25*6)+(1*1)</f>
        <v>14.5</v>
      </c>
      <c r="H81" s="12"/>
    </row>
    <row r="82" spans="1:8" ht="23.25" customHeight="1">
      <c r="A82" s="31"/>
      <c r="B82" s="29"/>
      <c r="C82" s="29"/>
      <c r="D82" s="27"/>
      <c r="E82" s="27"/>
      <c r="F82" s="27" t="s">
        <v>29</v>
      </c>
      <c r="G82" s="18">
        <f>G80-G81</f>
        <v>375.5</v>
      </c>
      <c r="H82" s="12" t="s">
        <v>35</v>
      </c>
    </row>
    <row r="83" spans="1:8" ht="27" customHeight="1">
      <c r="A83" s="3"/>
      <c r="B83" s="4"/>
      <c r="C83" s="4"/>
      <c r="D83" s="4"/>
      <c r="E83" s="4"/>
      <c r="F83" s="4"/>
      <c r="G83" s="4"/>
      <c r="H83" s="4"/>
    </row>
    <row r="84" spans="1:8" ht="43.5" customHeight="1">
      <c r="A84" s="3"/>
      <c r="B84" s="4"/>
      <c r="C84" s="4"/>
      <c r="D84" s="4"/>
      <c r="E84" s="4"/>
      <c r="F84" s="4"/>
      <c r="G84" s="4"/>
      <c r="H84" s="4"/>
    </row>
  </sheetData>
  <mergeCells count="22">
    <mergeCell ref="A1:H1"/>
    <mergeCell ref="A2:A5"/>
    <mergeCell ref="B2:B5"/>
    <mergeCell ref="C2:C5"/>
    <mergeCell ref="D2:D5"/>
    <mergeCell ref="E2:E5"/>
    <mergeCell ref="F2:F5"/>
    <mergeCell ref="G2:G5"/>
    <mergeCell ref="H2:H5"/>
    <mergeCell ref="B52:H52"/>
    <mergeCell ref="B68:H68"/>
    <mergeCell ref="B72:H72"/>
    <mergeCell ref="B6:H6"/>
    <mergeCell ref="B17:H17"/>
    <mergeCell ref="B24:H24"/>
    <mergeCell ref="B42:H42"/>
    <mergeCell ref="B46:H46"/>
    <mergeCell ref="B49:H49"/>
    <mergeCell ref="E41:F41"/>
    <mergeCell ref="B44:H44"/>
    <mergeCell ref="B11:H11"/>
    <mergeCell ref="A16:B16"/>
  </mergeCells>
  <printOptions horizontalCentered="1" verticalCentered="1"/>
  <pageMargins left="0" right="0" top="0" bottom="0" header="0" footer="0"/>
  <pageSetup scale="41" orientation="portrait" r:id="rId1"/>
  <headerFooter alignWithMargins="0"/>
</worksheet>
</file>

<file path=xl/worksheets/sheet4.xml><?xml version="1.0" encoding="utf-8"?>
<worksheet xmlns="http://schemas.openxmlformats.org/spreadsheetml/2006/main" xmlns:r="http://schemas.openxmlformats.org/officeDocument/2006/relationships">
  <sheetPr>
    <tabColor rgb="FF00B0F0"/>
  </sheetPr>
  <dimension ref="A1:O47"/>
  <sheetViews>
    <sheetView view="pageBreakPreview" topLeftCell="A16" zoomScale="89" zoomScaleSheetLayoutView="89" workbookViewId="0">
      <selection activeCell="F44" sqref="F44"/>
    </sheetView>
  </sheetViews>
  <sheetFormatPr defaultColWidth="9.140625" defaultRowHeight="16.5"/>
  <cols>
    <col min="1" max="1" width="5.140625" style="6" customWidth="1"/>
    <col min="2" max="2" width="67.85546875" style="6" customWidth="1"/>
    <col min="3" max="3" width="5.42578125" style="6" bestFit="1" customWidth="1"/>
    <col min="4" max="4" width="7.42578125" style="6" bestFit="1" customWidth="1"/>
    <col min="5" max="5" width="13.28515625" style="6" bestFit="1" customWidth="1"/>
    <col min="6" max="6" width="12.140625" style="6" bestFit="1" customWidth="1"/>
    <col min="7" max="16384" width="9.140625" style="6"/>
  </cols>
  <sheetData>
    <row r="1" spans="1:6" ht="32.1" customHeight="1">
      <c r="A1" s="172" t="s">
        <v>183</v>
      </c>
      <c r="B1" s="172"/>
      <c r="C1" s="172"/>
      <c r="D1" s="172"/>
      <c r="E1" s="172"/>
      <c r="F1" s="172"/>
    </row>
    <row r="2" spans="1:6" ht="35.1" customHeight="1">
      <c r="A2" s="172"/>
      <c r="B2" s="172"/>
      <c r="C2" s="172"/>
      <c r="D2" s="172"/>
      <c r="E2" s="172"/>
      <c r="F2" s="172"/>
    </row>
    <row r="3" spans="1:6" ht="27.6" customHeight="1">
      <c r="A3" s="86" t="s">
        <v>49</v>
      </c>
      <c r="B3" s="86" t="s">
        <v>0</v>
      </c>
      <c r="C3" s="86" t="s">
        <v>2</v>
      </c>
      <c r="D3" s="86" t="s">
        <v>48</v>
      </c>
      <c r="E3" s="86" t="s">
        <v>47</v>
      </c>
      <c r="F3" s="86" t="s">
        <v>46</v>
      </c>
    </row>
    <row r="4" spans="1:6" ht="21.6" customHeight="1">
      <c r="A4" s="124" t="s">
        <v>175</v>
      </c>
      <c r="B4" s="124"/>
      <c r="C4" s="124"/>
      <c r="D4" s="124"/>
      <c r="E4" s="124"/>
      <c r="F4" s="124"/>
    </row>
    <row r="5" spans="1:6" ht="18">
      <c r="A5" s="108">
        <v>1</v>
      </c>
      <c r="B5" s="109" t="s">
        <v>148</v>
      </c>
      <c r="C5" s="85" t="s">
        <v>5</v>
      </c>
      <c r="D5" s="85">
        <f>'Qty sheet of PWD Latrine'!G8</f>
        <v>74.25</v>
      </c>
      <c r="E5" s="85"/>
      <c r="F5" s="90"/>
    </row>
    <row r="6" spans="1:6" ht="31.5">
      <c r="A6" s="108">
        <v>2</v>
      </c>
      <c r="B6" s="109" t="s">
        <v>116</v>
      </c>
      <c r="C6" s="85" t="s">
        <v>5</v>
      </c>
      <c r="D6" s="85">
        <f>'Qty sheet of PWD Latrine'!G15</f>
        <v>22.5</v>
      </c>
      <c r="E6" s="85"/>
      <c r="F6" s="90"/>
    </row>
    <row r="7" spans="1:6" ht="31.5">
      <c r="A7" s="108">
        <v>3</v>
      </c>
      <c r="B7" s="109" t="s">
        <v>117</v>
      </c>
      <c r="C7" s="85" t="s">
        <v>5</v>
      </c>
      <c r="D7" s="85">
        <f>'Qty sheet of PWD Latrine'!G24</f>
        <v>35.709000000000003</v>
      </c>
      <c r="E7" s="85"/>
      <c r="F7" s="90"/>
    </row>
    <row r="8" spans="1:6" ht="94.5">
      <c r="A8" s="110">
        <v>4</v>
      </c>
      <c r="B8" s="109" t="s">
        <v>176</v>
      </c>
      <c r="C8" s="85" t="s">
        <v>5</v>
      </c>
      <c r="D8" s="87">
        <f>'Qty sheet of PWD Latrine'!G44</f>
        <v>126.75</v>
      </c>
      <c r="E8" s="87"/>
      <c r="F8" s="94"/>
    </row>
    <row r="9" spans="1:6" ht="31.5">
      <c r="A9" s="108">
        <v>5</v>
      </c>
      <c r="B9" s="109" t="s">
        <v>171</v>
      </c>
      <c r="C9" s="85" t="s">
        <v>153</v>
      </c>
      <c r="D9" s="85">
        <f>'Qty sheet of PWD Latrine'!G51</f>
        <v>1</v>
      </c>
      <c r="E9" s="85"/>
      <c r="F9" s="90"/>
    </row>
    <row r="10" spans="1:6" ht="31.5">
      <c r="A10" s="108">
        <v>6</v>
      </c>
      <c r="B10" s="109" t="s">
        <v>172</v>
      </c>
      <c r="C10" s="85" t="s">
        <v>153</v>
      </c>
      <c r="D10" s="85">
        <f>'Qty sheet of PWD Latrine'!G46</f>
        <v>3</v>
      </c>
      <c r="E10" s="85"/>
      <c r="F10" s="90"/>
    </row>
    <row r="11" spans="1:6" ht="18">
      <c r="A11" s="108">
        <v>7</v>
      </c>
      <c r="B11" s="111" t="s">
        <v>112</v>
      </c>
      <c r="C11" s="85" t="s">
        <v>35</v>
      </c>
      <c r="D11" s="85">
        <f>'Qty sheet of PWD Latrine'!G48</f>
        <v>42</v>
      </c>
      <c r="E11" s="85"/>
      <c r="F11" s="90"/>
    </row>
    <row r="12" spans="1:6" ht="31.5">
      <c r="A12" s="108">
        <v>8</v>
      </c>
      <c r="B12" s="109" t="s">
        <v>45</v>
      </c>
      <c r="C12" s="85" t="s">
        <v>5</v>
      </c>
      <c r="D12" s="85">
        <f>'Qty sheet of PWD Latrine'!G55</f>
        <v>80.25</v>
      </c>
      <c r="E12" s="85"/>
      <c r="F12" s="90"/>
    </row>
    <row r="13" spans="1:6" ht="31.5">
      <c r="A13" s="108">
        <v>9</v>
      </c>
      <c r="B13" s="109" t="s">
        <v>158</v>
      </c>
      <c r="C13" s="87" t="s">
        <v>35</v>
      </c>
      <c r="D13" s="87">
        <f>'Qty sheet of PWD Latrine'!G71</f>
        <v>426.48999999999995</v>
      </c>
      <c r="E13" s="87"/>
      <c r="F13" s="94"/>
    </row>
    <row r="14" spans="1:6" ht="47.25">
      <c r="A14" s="108">
        <v>10</v>
      </c>
      <c r="B14" s="109" t="s">
        <v>166</v>
      </c>
      <c r="C14" s="85" t="s">
        <v>35</v>
      </c>
      <c r="D14" s="85">
        <f>'Qty sheet of PWD Latrine'!G75</f>
        <v>21</v>
      </c>
      <c r="E14" s="85"/>
      <c r="F14" s="90"/>
    </row>
    <row r="15" spans="1:6" ht="31.5">
      <c r="A15" s="108">
        <v>11</v>
      </c>
      <c r="B15" s="109" t="s">
        <v>159</v>
      </c>
      <c r="C15" s="85" t="s">
        <v>153</v>
      </c>
      <c r="D15" s="85">
        <v>1</v>
      </c>
      <c r="E15" s="85"/>
      <c r="F15" s="90"/>
    </row>
    <row r="16" spans="1:6" ht="94.5">
      <c r="A16" s="108">
        <v>12</v>
      </c>
      <c r="B16" s="109" t="s">
        <v>132</v>
      </c>
      <c r="C16" s="85" t="s">
        <v>104</v>
      </c>
      <c r="D16" s="85">
        <v>1</v>
      </c>
      <c r="E16" s="85"/>
      <c r="F16" s="90"/>
    </row>
    <row r="17" spans="1:6" ht="63">
      <c r="A17" s="108">
        <v>13</v>
      </c>
      <c r="B17" s="109" t="s">
        <v>113</v>
      </c>
      <c r="C17" s="85" t="s">
        <v>35</v>
      </c>
      <c r="D17" s="85">
        <f>'Qty sheet of PWD Latrine'!G85</f>
        <v>363</v>
      </c>
      <c r="E17" s="85"/>
      <c r="F17" s="90"/>
    </row>
    <row r="18" spans="1:6" ht="94.5">
      <c r="A18" s="108">
        <v>14</v>
      </c>
      <c r="B18" s="109" t="s">
        <v>167</v>
      </c>
      <c r="C18" s="87" t="s">
        <v>153</v>
      </c>
      <c r="D18" s="87">
        <v>1</v>
      </c>
      <c r="E18" s="87"/>
      <c r="F18" s="94"/>
    </row>
    <row r="19" spans="1:6" ht="47.25">
      <c r="A19" s="108">
        <v>15</v>
      </c>
      <c r="B19" s="109" t="s">
        <v>160</v>
      </c>
      <c r="C19" s="85" t="s">
        <v>40</v>
      </c>
      <c r="D19" s="85">
        <v>1</v>
      </c>
      <c r="E19" s="85"/>
      <c r="F19" s="90"/>
    </row>
    <row r="20" spans="1:6" ht="173.25">
      <c r="A20" s="108">
        <v>16</v>
      </c>
      <c r="B20" s="109" t="s">
        <v>133</v>
      </c>
      <c r="C20" s="85" t="s">
        <v>40</v>
      </c>
      <c r="D20" s="85">
        <v>1</v>
      </c>
      <c r="E20" s="85"/>
      <c r="F20" s="90"/>
    </row>
    <row r="21" spans="1:6" ht="31.5">
      <c r="A21" s="108">
        <v>17</v>
      </c>
      <c r="B21" s="109" t="s">
        <v>100</v>
      </c>
      <c r="C21" s="85" t="s">
        <v>38</v>
      </c>
      <c r="D21" s="85">
        <v>26</v>
      </c>
      <c r="E21" s="85"/>
      <c r="F21" s="90"/>
    </row>
    <row r="22" spans="1:6" ht="47.25">
      <c r="A22" s="108">
        <v>18</v>
      </c>
      <c r="B22" s="109" t="s">
        <v>102</v>
      </c>
      <c r="C22" s="85" t="s">
        <v>38</v>
      </c>
      <c r="D22" s="85">
        <v>13</v>
      </c>
      <c r="E22" s="85"/>
      <c r="F22" s="90"/>
    </row>
    <row r="23" spans="1:6" ht="31.5">
      <c r="A23" s="108">
        <v>19</v>
      </c>
      <c r="B23" s="109" t="s">
        <v>118</v>
      </c>
      <c r="C23" s="87" t="s">
        <v>40</v>
      </c>
      <c r="D23" s="87">
        <v>1</v>
      </c>
      <c r="E23" s="87"/>
      <c r="F23" s="94"/>
    </row>
    <row r="24" spans="1:6" ht="18">
      <c r="A24" s="108">
        <v>20</v>
      </c>
      <c r="B24" s="111" t="s">
        <v>50</v>
      </c>
      <c r="C24" s="85" t="s">
        <v>40</v>
      </c>
      <c r="D24" s="85">
        <v>1</v>
      </c>
      <c r="E24" s="85"/>
      <c r="F24" s="90"/>
    </row>
    <row r="25" spans="1:6" ht="47.25">
      <c r="A25" s="108">
        <v>21</v>
      </c>
      <c r="B25" s="109" t="s">
        <v>101</v>
      </c>
      <c r="C25" s="85" t="s">
        <v>38</v>
      </c>
      <c r="D25" s="85">
        <v>10</v>
      </c>
      <c r="E25" s="85"/>
      <c r="F25" s="90"/>
    </row>
    <row r="26" spans="1:6" ht="31.5">
      <c r="A26" s="108">
        <v>22</v>
      </c>
      <c r="B26" s="109" t="s">
        <v>87</v>
      </c>
      <c r="C26" s="85" t="s">
        <v>38</v>
      </c>
      <c r="D26" s="85">
        <v>13</v>
      </c>
      <c r="E26" s="85"/>
      <c r="F26" s="90"/>
    </row>
    <row r="27" spans="1:6" ht="63">
      <c r="A27" s="108">
        <v>23</v>
      </c>
      <c r="B27" s="109" t="s">
        <v>165</v>
      </c>
      <c r="C27" s="85" t="s">
        <v>88</v>
      </c>
      <c r="D27" s="85">
        <v>1</v>
      </c>
      <c r="E27" s="85"/>
      <c r="F27" s="90"/>
    </row>
    <row r="28" spans="1:6" ht="18.95" customHeight="1">
      <c r="A28" s="173" t="s">
        <v>128</v>
      </c>
      <c r="B28" s="174"/>
      <c r="C28" s="174"/>
      <c r="D28" s="174"/>
      <c r="E28" s="175"/>
      <c r="F28" s="95"/>
    </row>
    <row r="29" spans="1:6" ht="23.45" customHeight="1">
      <c r="A29" s="124" t="s">
        <v>134</v>
      </c>
      <c r="B29" s="124"/>
      <c r="C29" s="124"/>
      <c r="D29" s="124"/>
      <c r="E29" s="124"/>
      <c r="F29" s="124"/>
    </row>
    <row r="30" spans="1:6" ht="18">
      <c r="A30" s="108">
        <v>1</v>
      </c>
      <c r="B30" s="109" t="s">
        <v>168</v>
      </c>
      <c r="C30" s="85" t="s">
        <v>39</v>
      </c>
      <c r="D30" s="85">
        <f>'Septic tank'!G5</f>
        <v>102.5745175</v>
      </c>
      <c r="E30" s="85"/>
      <c r="F30" s="90"/>
    </row>
    <row r="31" spans="1:6" ht="31.5">
      <c r="A31" s="108">
        <v>2</v>
      </c>
      <c r="B31" s="109" t="s">
        <v>116</v>
      </c>
      <c r="C31" s="85" t="s">
        <v>39</v>
      </c>
      <c r="D31" s="85">
        <f>'Septic tank'!G9</f>
        <v>4.8111875</v>
      </c>
      <c r="E31" s="85"/>
      <c r="F31" s="90"/>
    </row>
    <row r="32" spans="1:6" ht="47.25">
      <c r="A32" s="108">
        <v>3</v>
      </c>
      <c r="B32" s="109" t="s">
        <v>161</v>
      </c>
      <c r="C32" s="85" t="s">
        <v>40</v>
      </c>
      <c r="D32" s="85">
        <v>2</v>
      </c>
      <c r="E32" s="85"/>
      <c r="F32" s="90"/>
    </row>
    <row r="33" spans="1:15" ht="63">
      <c r="A33" s="110">
        <v>4</v>
      </c>
      <c r="B33" s="109" t="s">
        <v>162</v>
      </c>
      <c r="C33" s="87" t="s">
        <v>40</v>
      </c>
      <c r="D33" s="87">
        <v>4</v>
      </c>
      <c r="E33" s="87"/>
      <c r="F33" s="94"/>
    </row>
    <row r="34" spans="1:15" ht="31.5">
      <c r="A34" s="108">
        <v>5</v>
      </c>
      <c r="B34" s="109" t="s">
        <v>122</v>
      </c>
      <c r="C34" s="85" t="s">
        <v>40</v>
      </c>
      <c r="D34" s="85">
        <v>2</v>
      </c>
      <c r="E34" s="85"/>
      <c r="F34" s="90"/>
    </row>
    <row r="35" spans="1:15" ht="31.5">
      <c r="A35" s="108">
        <v>6</v>
      </c>
      <c r="B35" s="109" t="s">
        <v>123</v>
      </c>
      <c r="C35" s="85" t="s">
        <v>35</v>
      </c>
      <c r="D35" s="85">
        <f>'Septic tank'!G16</f>
        <v>115</v>
      </c>
      <c r="E35" s="85"/>
      <c r="F35" s="90"/>
    </row>
    <row r="36" spans="1:15" ht="17.45" customHeight="1">
      <c r="A36" s="176" t="s">
        <v>129</v>
      </c>
      <c r="B36" s="177"/>
      <c r="C36" s="177"/>
      <c r="D36" s="177"/>
      <c r="E36" s="178"/>
      <c r="F36" s="95"/>
    </row>
    <row r="37" spans="1:15" ht="24" customHeight="1">
      <c r="A37" s="124" t="s">
        <v>135</v>
      </c>
      <c r="B37" s="124"/>
      <c r="C37" s="124"/>
      <c r="D37" s="124"/>
      <c r="E37" s="124"/>
      <c r="F37" s="124"/>
    </row>
    <row r="38" spans="1:15" ht="26.45" customHeight="1">
      <c r="A38" s="108">
        <v>1</v>
      </c>
      <c r="B38" s="109" t="s">
        <v>163</v>
      </c>
      <c r="C38" s="85" t="s">
        <v>39</v>
      </c>
      <c r="D38" s="85">
        <f>'Soakage pit'!G5</f>
        <v>48.111874999999998</v>
      </c>
      <c r="E38" s="85"/>
      <c r="F38" s="90"/>
    </row>
    <row r="39" spans="1:15" ht="31.5">
      <c r="A39" s="108">
        <v>2</v>
      </c>
      <c r="B39" s="109" t="s">
        <v>116</v>
      </c>
      <c r="C39" s="85" t="s">
        <v>39</v>
      </c>
      <c r="D39" s="106">
        <f>'Soakage pit'!G8</f>
        <v>0.43987999999999999</v>
      </c>
      <c r="E39" s="85"/>
      <c r="F39" s="90"/>
    </row>
    <row r="40" spans="1:15" ht="51.6" customHeight="1">
      <c r="A40" s="108">
        <v>3</v>
      </c>
      <c r="B40" s="109" t="s">
        <v>164</v>
      </c>
      <c r="C40" s="85" t="s">
        <v>40</v>
      </c>
      <c r="D40" s="85">
        <v>3</v>
      </c>
      <c r="E40" s="85"/>
      <c r="F40" s="90"/>
    </row>
    <row r="41" spans="1:15" ht="36.950000000000003" customHeight="1">
      <c r="A41" s="110">
        <v>4</v>
      </c>
      <c r="B41" s="109" t="s">
        <v>126</v>
      </c>
      <c r="C41" s="87" t="s">
        <v>40</v>
      </c>
      <c r="D41" s="87">
        <v>1</v>
      </c>
      <c r="E41" s="87"/>
      <c r="F41" s="94"/>
    </row>
    <row r="42" spans="1:15" ht="34.5" customHeight="1">
      <c r="A42" s="108">
        <v>5</v>
      </c>
      <c r="B42" s="109" t="s">
        <v>127</v>
      </c>
      <c r="C42" s="85" t="s">
        <v>39</v>
      </c>
      <c r="D42" s="85">
        <f>'Soakage pit'!G15</f>
        <v>14.129999999999999</v>
      </c>
      <c r="E42" s="85"/>
      <c r="F42" s="90"/>
    </row>
    <row r="43" spans="1:15" ht="24" customHeight="1">
      <c r="A43" s="179" t="s">
        <v>130</v>
      </c>
      <c r="B43" s="180"/>
      <c r="C43" s="180"/>
      <c r="D43" s="180"/>
      <c r="E43" s="181"/>
      <c r="F43" s="95"/>
    </row>
    <row r="44" spans="1:15" s="7" customFormat="1" ht="30" customHeight="1">
      <c r="A44" s="169" t="s">
        <v>136</v>
      </c>
      <c r="B44" s="170"/>
      <c r="C44" s="170"/>
      <c r="D44" s="170"/>
      <c r="E44" s="171"/>
      <c r="F44" s="93"/>
    </row>
    <row r="45" spans="1:15" s="7" customFormat="1" ht="16.5" customHeight="1">
      <c r="A45" s="139" t="s">
        <v>106</v>
      </c>
      <c r="B45" s="140"/>
      <c r="C45" s="140"/>
      <c r="D45" s="140"/>
      <c r="E45" s="140"/>
      <c r="F45" s="141"/>
      <c r="J45" s="128"/>
      <c r="K45" s="128"/>
      <c r="L45" s="128"/>
      <c r="M45" s="128"/>
      <c r="N45" s="128"/>
      <c r="O45" s="128"/>
    </row>
    <row r="46" spans="1:15" s="7" customFormat="1" ht="46.5" customHeight="1">
      <c r="A46" s="134" t="s">
        <v>107</v>
      </c>
      <c r="B46" s="130"/>
      <c r="C46" s="130" t="s">
        <v>108</v>
      </c>
      <c r="D46" s="130"/>
      <c r="E46" s="130"/>
      <c r="F46" s="131"/>
    </row>
    <row r="47" spans="1:15" s="7" customFormat="1" ht="18" customHeight="1">
      <c r="A47" s="135"/>
      <c r="B47" s="132"/>
      <c r="C47" s="132"/>
      <c r="D47" s="132"/>
      <c r="E47" s="132"/>
      <c r="F47" s="133"/>
    </row>
  </sheetData>
  <mergeCells count="12">
    <mergeCell ref="J45:O45"/>
    <mergeCell ref="A1:F2"/>
    <mergeCell ref="A4:F4"/>
    <mergeCell ref="A28:E28"/>
    <mergeCell ref="A36:E36"/>
    <mergeCell ref="A43:E43"/>
    <mergeCell ref="A46:B47"/>
    <mergeCell ref="C46:F47"/>
    <mergeCell ref="A44:E44"/>
    <mergeCell ref="A29:F29"/>
    <mergeCell ref="A37:F37"/>
    <mergeCell ref="A45:F45"/>
  </mergeCells>
  <pageMargins left="0.7" right="0.7" top="0.75" bottom="0.75" header="0.3" footer="0.3"/>
  <pageSetup scale="81" orientation="portrait" r:id="rId1"/>
  <drawing r:id="rId2"/>
</worksheet>
</file>

<file path=xl/worksheets/sheet5.xml><?xml version="1.0" encoding="utf-8"?>
<worksheet xmlns="http://schemas.openxmlformats.org/spreadsheetml/2006/main" xmlns:r="http://schemas.openxmlformats.org/officeDocument/2006/relationships">
  <sheetPr>
    <tabColor rgb="FF00B0F0"/>
  </sheetPr>
  <dimension ref="A1:H85"/>
  <sheetViews>
    <sheetView workbookViewId="0">
      <selection activeCell="B36" sqref="B36"/>
    </sheetView>
  </sheetViews>
  <sheetFormatPr defaultRowHeight="15"/>
  <cols>
    <col min="2" max="2" width="58.85546875" bestFit="1" customWidth="1"/>
    <col min="3" max="3" width="6.42578125" bestFit="1" customWidth="1"/>
    <col min="4" max="4" width="7.28515625" bestFit="1" customWidth="1"/>
    <col min="5" max="5" width="7.85546875" bestFit="1" customWidth="1"/>
    <col min="6" max="6" width="7.7109375" bestFit="1" customWidth="1"/>
    <col min="7" max="7" width="8" bestFit="1" customWidth="1"/>
    <col min="8" max="8" width="4.28515625" bestFit="1" customWidth="1"/>
  </cols>
  <sheetData>
    <row r="1" spans="1:8" ht="15.75" thickBot="1">
      <c r="A1" s="194" t="s">
        <v>184</v>
      </c>
      <c r="B1" s="194"/>
      <c r="C1" s="194"/>
      <c r="D1" s="194"/>
      <c r="E1" s="194"/>
      <c r="F1" s="194"/>
      <c r="G1" s="194"/>
      <c r="H1" s="194"/>
    </row>
    <row r="2" spans="1:8" ht="27.75" customHeight="1">
      <c r="A2" s="62" t="s">
        <v>64</v>
      </c>
      <c r="B2" s="63" t="s">
        <v>0</v>
      </c>
      <c r="C2" s="64" t="s">
        <v>65</v>
      </c>
      <c r="D2" s="64" t="s">
        <v>66</v>
      </c>
      <c r="E2" s="64" t="s">
        <v>73</v>
      </c>
      <c r="F2" s="64" t="s">
        <v>74</v>
      </c>
      <c r="G2" s="64" t="s">
        <v>1</v>
      </c>
      <c r="H2" s="65" t="s">
        <v>2</v>
      </c>
    </row>
    <row r="3" spans="1:8">
      <c r="A3" s="66"/>
      <c r="B3" s="195" t="s">
        <v>84</v>
      </c>
      <c r="C3" s="195"/>
      <c r="D3" s="195"/>
      <c r="E3" s="195"/>
      <c r="F3" s="195"/>
      <c r="G3" s="195"/>
      <c r="H3" s="196"/>
    </row>
    <row r="4" spans="1:8">
      <c r="A4" s="67">
        <v>1</v>
      </c>
      <c r="B4" s="189" t="s">
        <v>3</v>
      </c>
      <c r="C4" s="189"/>
      <c r="D4" s="189"/>
      <c r="E4" s="189"/>
      <c r="F4" s="189"/>
      <c r="G4" s="189"/>
      <c r="H4" s="190"/>
    </row>
    <row r="5" spans="1:8">
      <c r="A5" s="68">
        <v>1.1000000000000001</v>
      </c>
      <c r="B5" s="38" t="s">
        <v>4</v>
      </c>
      <c r="C5" s="39">
        <v>6.5</v>
      </c>
      <c r="D5" s="39">
        <v>1.5</v>
      </c>
      <c r="E5" s="39">
        <v>1.5</v>
      </c>
      <c r="F5" s="39">
        <v>2</v>
      </c>
      <c r="G5" s="39">
        <f>C5*D5*E5*F5</f>
        <v>29.25</v>
      </c>
      <c r="H5" s="69"/>
    </row>
    <row r="6" spans="1:8">
      <c r="A6" s="68">
        <v>1.2</v>
      </c>
      <c r="B6" s="38" t="s">
        <v>6</v>
      </c>
      <c r="C6" s="39">
        <v>6</v>
      </c>
      <c r="D6" s="39">
        <v>1.5</v>
      </c>
      <c r="E6" s="39">
        <v>1.5</v>
      </c>
      <c r="F6" s="39">
        <v>2</v>
      </c>
      <c r="G6" s="39">
        <f>C6*D6*E6*F6</f>
        <v>27</v>
      </c>
      <c r="H6" s="69"/>
    </row>
    <row r="7" spans="1:8">
      <c r="A7" s="68">
        <v>1.3</v>
      </c>
      <c r="B7" s="38" t="s">
        <v>75</v>
      </c>
      <c r="C7" s="78">
        <v>8</v>
      </c>
      <c r="D7" s="39">
        <v>0.75</v>
      </c>
      <c r="E7" s="39">
        <v>1.5</v>
      </c>
      <c r="F7" s="39">
        <v>2</v>
      </c>
      <c r="G7" s="78">
        <f>F7*E7*D7*C7</f>
        <v>18</v>
      </c>
      <c r="H7" s="69"/>
    </row>
    <row r="8" spans="1:8">
      <c r="A8" s="191" t="s">
        <v>7</v>
      </c>
      <c r="B8" s="193"/>
      <c r="C8" s="46"/>
      <c r="D8" s="46"/>
      <c r="E8" s="46"/>
      <c r="F8" s="46"/>
      <c r="G8" s="40">
        <f>SUM(G5:G7)</f>
        <v>74.25</v>
      </c>
      <c r="H8" s="70" t="s">
        <v>5</v>
      </c>
    </row>
    <row r="9" spans="1:8">
      <c r="A9" s="67">
        <v>2</v>
      </c>
      <c r="B9" s="189" t="s">
        <v>8</v>
      </c>
      <c r="C9" s="189"/>
      <c r="D9" s="189"/>
      <c r="E9" s="189"/>
      <c r="F9" s="189"/>
      <c r="G9" s="189"/>
      <c r="H9" s="190"/>
    </row>
    <row r="10" spans="1:8">
      <c r="A10" s="71"/>
      <c r="B10" s="36" t="s">
        <v>69</v>
      </c>
      <c r="C10" s="42"/>
      <c r="D10" s="42"/>
      <c r="E10" s="42"/>
      <c r="F10" s="42"/>
      <c r="G10" s="42"/>
      <c r="H10" s="72"/>
    </row>
    <row r="11" spans="1:8">
      <c r="A11" s="68">
        <v>2.1</v>
      </c>
      <c r="B11" s="43" t="s">
        <v>4</v>
      </c>
      <c r="C11" s="39">
        <v>6</v>
      </c>
      <c r="D11" s="39">
        <v>1.5</v>
      </c>
      <c r="E11" s="39">
        <v>0.25</v>
      </c>
      <c r="F11" s="39">
        <v>2</v>
      </c>
      <c r="G11" s="39">
        <f>+F11*E11*D11*C11</f>
        <v>4.5</v>
      </c>
      <c r="H11" s="69"/>
    </row>
    <row r="12" spans="1:8">
      <c r="A12" s="68">
        <v>2.2000000000000002</v>
      </c>
      <c r="B12" s="43" t="s">
        <v>6</v>
      </c>
      <c r="C12" s="39">
        <v>5</v>
      </c>
      <c r="D12" s="39">
        <v>1.5</v>
      </c>
      <c r="E12" s="39">
        <v>0.25</v>
      </c>
      <c r="F12" s="39">
        <v>2</v>
      </c>
      <c r="G12" s="39">
        <f>+F12*E12*D12*C12</f>
        <v>3.75</v>
      </c>
      <c r="H12" s="69"/>
    </row>
    <row r="13" spans="1:8">
      <c r="A13" s="68">
        <v>2.2999999999999998</v>
      </c>
      <c r="B13" s="43" t="s">
        <v>67</v>
      </c>
      <c r="C13" s="39">
        <v>5</v>
      </c>
      <c r="D13" s="39">
        <v>5</v>
      </c>
      <c r="E13" s="39">
        <v>0.33</v>
      </c>
      <c r="F13" s="39">
        <v>1</v>
      </c>
      <c r="G13" s="39">
        <f>+F13*E13*D13*C13</f>
        <v>8.25</v>
      </c>
      <c r="H13" s="69"/>
    </row>
    <row r="14" spans="1:8">
      <c r="A14" s="68">
        <v>2.4</v>
      </c>
      <c r="B14" s="38" t="s">
        <v>76</v>
      </c>
      <c r="C14" s="39">
        <v>8</v>
      </c>
      <c r="D14" s="39">
        <v>0.75</v>
      </c>
      <c r="E14" s="39">
        <v>0.5</v>
      </c>
      <c r="F14" s="39">
        <v>2</v>
      </c>
      <c r="G14" s="39">
        <f>+F14*E14*D14*C14</f>
        <v>6</v>
      </c>
      <c r="H14" s="69"/>
    </row>
    <row r="15" spans="1:8">
      <c r="A15" s="191" t="s">
        <v>7</v>
      </c>
      <c r="B15" s="193"/>
      <c r="C15" s="46"/>
      <c r="D15" s="46"/>
      <c r="E15" s="46"/>
      <c r="F15" s="46"/>
      <c r="G15" s="40">
        <f>SUM(G11:G14)</f>
        <v>22.5</v>
      </c>
      <c r="H15" s="70" t="s">
        <v>5</v>
      </c>
    </row>
    <row r="16" spans="1:8">
      <c r="A16" s="67">
        <v>3</v>
      </c>
      <c r="B16" s="185" t="s">
        <v>70</v>
      </c>
      <c r="C16" s="185"/>
      <c r="D16" s="185"/>
      <c r="E16" s="185"/>
      <c r="F16" s="185"/>
      <c r="G16" s="185"/>
      <c r="H16" s="186"/>
    </row>
    <row r="17" spans="1:8">
      <c r="A17" s="71"/>
      <c r="B17" s="43" t="s">
        <v>71</v>
      </c>
      <c r="C17" s="44"/>
      <c r="D17" s="44"/>
      <c r="E17" s="44"/>
      <c r="F17" s="44"/>
      <c r="G17" s="44"/>
      <c r="H17" s="73"/>
    </row>
    <row r="18" spans="1:8">
      <c r="A18" s="68">
        <v>3.1</v>
      </c>
      <c r="B18" s="43" t="s">
        <v>67</v>
      </c>
      <c r="C18" s="39">
        <v>5</v>
      </c>
      <c r="D18" s="39">
        <v>5</v>
      </c>
      <c r="E18" s="39">
        <v>0.25</v>
      </c>
      <c r="F18" s="39">
        <v>1</v>
      </c>
      <c r="G18" s="39">
        <f t="shared" ref="G18:G23" si="0">+F18*E18*D18*C18</f>
        <v>6.25</v>
      </c>
      <c r="H18" s="69"/>
    </row>
    <row r="19" spans="1:8">
      <c r="A19" s="68">
        <v>3.2</v>
      </c>
      <c r="B19" s="43" t="s">
        <v>10</v>
      </c>
      <c r="C19" s="39">
        <v>6</v>
      </c>
      <c r="D19" s="39">
        <v>0.75</v>
      </c>
      <c r="E19" s="39">
        <v>0.16600000000000001</v>
      </c>
      <c r="F19" s="39">
        <v>2</v>
      </c>
      <c r="G19" s="39">
        <f t="shared" si="0"/>
        <v>1.494</v>
      </c>
      <c r="H19" s="69"/>
    </row>
    <row r="20" spans="1:8">
      <c r="A20" s="68">
        <v>3.3</v>
      </c>
      <c r="B20" s="43" t="s">
        <v>11</v>
      </c>
      <c r="C20" s="39">
        <v>5</v>
      </c>
      <c r="D20" s="39">
        <v>0.75</v>
      </c>
      <c r="E20" s="39">
        <v>0.16600000000000001</v>
      </c>
      <c r="F20" s="39">
        <v>2</v>
      </c>
      <c r="G20" s="39">
        <f t="shared" si="0"/>
        <v>1.2450000000000001</v>
      </c>
      <c r="H20" s="69"/>
    </row>
    <row r="21" spans="1:8">
      <c r="A21" s="68">
        <v>3.4</v>
      </c>
      <c r="B21" s="43" t="s">
        <v>72</v>
      </c>
      <c r="C21" s="39">
        <v>4</v>
      </c>
      <c r="D21" s="39">
        <v>2</v>
      </c>
      <c r="E21" s="39">
        <v>0.5</v>
      </c>
      <c r="F21" s="39">
        <v>1</v>
      </c>
      <c r="G21" s="39">
        <f t="shared" si="0"/>
        <v>4</v>
      </c>
      <c r="H21" s="69"/>
    </row>
    <row r="22" spans="1:8">
      <c r="A22" s="68">
        <v>3.5</v>
      </c>
      <c r="B22" s="43" t="s">
        <v>80</v>
      </c>
      <c r="C22" s="39">
        <v>8</v>
      </c>
      <c r="D22" s="39">
        <v>4</v>
      </c>
      <c r="E22" s="39">
        <v>0.5</v>
      </c>
      <c r="F22" s="39">
        <v>1</v>
      </c>
      <c r="G22" s="39">
        <f t="shared" si="0"/>
        <v>16</v>
      </c>
      <c r="H22" s="38"/>
    </row>
    <row r="23" spans="1:8">
      <c r="A23" s="68">
        <v>3.6</v>
      </c>
      <c r="B23" s="82" t="s">
        <v>103</v>
      </c>
      <c r="C23" s="39">
        <v>7</v>
      </c>
      <c r="D23" s="39">
        <v>6</v>
      </c>
      <c r="E23" s="39">
        <v>0.16</v>
      </c>
      <c r="F23" s="39">
        <v>1</v>
      </c>
      <c r="G23" s="39">
        <f t="shared" si="0"/>
        <v>6.72</v>
      </c>
      <c r="H23" s="83"/>
    </row>
    <row r="24" spans="1:8">
      <c r="A24" s="191" t="s">
        <v>7</v>
      </c>
      <c r="B24" s="193"/>
      <c r="C24" s="46"/>
      <c r="D24" s="46"/>
      <c r="E24" s="46"/>
      <c r="F24" s="46"/>
      <c r="G24" s="40">
        <f>SUM(G18:G23)</f>
        <v>35.709000000000003</v>
      </c>
      <c r="H24" s="70" t="s">
        <v>5</v>
      </c>
    </row>
    <row r="25" spans="1:8">
      <c r="A25" s="67">
        <v>4</v>
      </c>
      <c r="B25" s="185" t="s">
        <v>51</v>
      </c>
      <c r="C25" s="185"/>
      <c r="D25" s="185"/>
      <c r="E25" s="185"/>
      <c r="F25" s="185"/>
      <c r="G25" s="185"/>
      <c r="H25" s="186"/>
    </row>
    <row r="26" spans="1:8">
      <c r="A26" s="71"/>
      <c r="B26" s="79" t="s">
        <v>77</v>
      </c>
      <c r="C26" s="44"/>
      <c r="D26" s="44"/>
      <c r="E26" s="44"/>
      <c r="F26" s="44"/>
      <c r="G26" s="44"/>
      <c r="H26" s="73"/>
    </row>
    <row r="27" spans="1:8">
      <c r="A27" s="68">
        <v>4.0999999999999996</v>
      </c>
      <c r="B27" s="38" t="s">
        <v>12</v>
      </c>
      <c r="C27" s="39">
        <v>6</v>
      </c>
      <c r="D27" s="39">
        <v>1.5</v>
      </c>
      <c r="E27" s="39">
        <v>0.5</v>
      </c>
      <c r="F27" s="39">
        <v>2</v>
      </c>
      <c r="G27" s="39">
        <f t="shared" ref="G27:G38" si="1">+F27*E27*D27*C27</f>
        <v>9</v>
      </c>
      <c r="H27" s="69"/>
    </row>
    <row r="28" spans="1:8">
      <c r="A28" s="68">
        <v>4.2</v>
      </c>
      <c r="B28" s="43" t="s">
        <v>13</v>
      </c>
      <c r="C28" s="39">
        <v>5</v>
      </c>
      <c r="D28" s="39">
        <v>1.5</v>
      </c>
      <c r="E28" s="39">
        <v>0.5</v>
      </c>
      <c r="F28" s="39">
        <v>2</v>
      </c>
      <c r="G28" s="39">
        <f t="shared" si="1"/>
        <v>7.5</v>
      </c>
      <c r="H28" s="69"/>
    </row>
    <row r="29" spans="1:8">
      <c r="A29" s="68">
        <v>4.3</v>
      </c>
      <c r="B29" s="43" t="s">
        <v>14</v>
      </c>
      <c r="C29" s="39">
        <v>6</v>
      </c>
      <c r="D29" s="52">
        <f>16/12</f>
        <v>1.3333333333333333</v>
      </c>
      <c r="E29" s="39">
        <v>0.5</v>
      </c>
      <c r="F29" s="39">
        <v>2</v>
      </c>
      <c r="G29" s="39">
        <f t="shared" si="1"/>
        <v>8</v>
      </c>
      <c r="H29" s="69"/>
    </row>
    <row r="30" spans="1:8">
      <c r="A30" s="68">
        <v>4.4000000000000004</v>
      </c>
      <c r="B30" s="43" t="s">
        <v>13</v>
      </c>
      <c r="C30" s="39">
        <v>5</v>
      </c>
      <c r="D30" s="52">
        <f>16/12</f>
        <v>1.3333333333333333</v>
      </c>
      <c r="E30" s="39">
        <v>0.5</v>
      </c>
      <c r="F30" s="39">
        <v>2</v>
      </c>
      <c r="G30" s="39">
        <f t="shared" si="1"/>
        <v>6.6666666666666661</v>
      </c>
      <c r="H30" s="69"/>
    </row>
    <row r="31" spans="1:8">
      <c r="A31" s="68">
        <v>4.5</v>
      </c>
      <c r="B31" s="43" t="s">
        <v>59</v>
      </c>
      <c r="C31" s="39">
        <v>6</v>
      </c>
      <c r="D31" s="52">
        <f>8/12</f>
        <v>0.66666666666666663</v>
      </c>
      <c r="E31" s="39">
        <v>0.5</v>
      </c>
      <c r="F31" s="39">
        <v>2</v>
      </c>
      <c r="G31" s="39">
        <f t="shared" si="1"/>
        <v>4</v>
      </c>
      <c r="H31" s="69"/>
    </row>
    <row r="32" spans="1:8">
      <c r="A32" s="68">
        <v>4.5999999999999996</v>
      </c>
      <c r="B32" s="43" t="s">
        <v>13</v>
      </c>
      <c r="C32" s="39">
        <v>5</v>
      </c>
      <c r="D32" s="52">
        <f>8/12</f>
        <v>0.66666666666666663</v>
      </c>
      <c r="E32" s="39">
        <v>0.5</v>
      </c>
      <c r="F32" s="39">
        <v>2</v>
      </c>
      <c r="G32" s="39">
        <f t="shared" si="1"/>
        <v>3.333333333333333</v>
      </c>
      <c r="H32" s="69"/>
    </row>
    <row r="33" spans="1:8">
      <c r="A33" s="68"/>
      <c r="B33" s="79" t="s">
        <v>78</v>
      </c>
      <c r="C33" s="39"/>
      <c r="D33" s="39"/>
      <c r="E33" s="39"/>
      <c r="F33" s="39"/>
      <c r="G33" s="39"/>
      <c r="H33" s="69"/>
    </row>
    <row r="34" spans="1:8">
      <c r="A34" s="68">
        <v>4.7</v>
      </c>
      <c r="B34" s="43" t="s">
        <v>105</v>
      </c>
      <c r="C34" s="39">
        <v>6</v>
      </c>
      <c r="D34" s="39">
        <v>0.5</v>
      </c>
      <c r="E34" s="39">
        <v>7.5</v>
      </c>
      <c r="F34" s="39">
        <v>2</v>
      </c>
      <c r="G34" s="39">
        <f t="shared" si="1"/>
        <v>45</v>
      </c>
      <c r="H34" s="69"/>
    </row>
    <row r="35" spans="1:8">
      <c r="A35" s="68">
        <v>4.8</v>
      </c>
      <c r="B35" s="38" t="s">
        <v>37</v>
      </c>
      <c r="C35" s="39">
        <v>5</v>
      </c>
      <c r="D35" s="39">
        <v>0.5</v>
      </c>
      <c r="E35" s="39">
        <v>7.5</v>
      </c>
      <c r="F35" s="39">
        <v>2</v>
      </c>
      <c r="G35" s="39">
        <f t="shared" si="1"/>
        <v>37.5</v>
      </c>
      <c r="H35" s="69"/>
    </row>
    <row r="36" spans="1:8">
      <c r="A36" s="68">
        <v>4.9000000000000004</v>
      </c>
      <c r="B36" s="38" t="s">
        <v>15</v>
      </c>
      <c r="C36" s="39">
        <v>7</v>
      </c>
      <c r="D36" s="39">
        <v>0.5</v>
      </c>
      <c r="E36" s="39">
        <v>0.57999999999999996</v>
      </c>
      <c r="F36" s="39">
        <v>2</v>
      </c>
      <c r="G36" s="39">
        <f t="shared" si="1"/>
        <v>4.0599999999999996</v>
      </c>
      <c r="H36" s="69"/>
    </row>
    <row r="37" spans="1:8">
      <c r="A37" s="68">
        <v>5</v>
      </c>
      <c r="B37" s="118" t="s">
        <v>89</v>
      </c>
      <c r="C37" s="39">
        <v>1.5</v>
      </c>
      <c r="D37" s="39">
        <v>1.5</v>
      </c>
      <c r="E37" s="39">
        <v>3</v>
      </c>
      <c r="F37" s="39">
        <v>1</v>
      </c>
      <c r="G37" s="39">
        <f t="shared" si="1"/>
        <v>6.75</v>
      </c>
      <c r="H37" s="69"/>
    </row>
    <row r="38" spans="1:8">
      <c r="A38" s="68">
        <v>5.0999999999999996</v>
      </c>
      <c r="B38" s="38" t="s">
        <v>16</v>
      </c>
      <c r="C38" s="39">
        <v>5</v>
      </c>
      <c r="D38" s="39">
        <v>0.5</v>
      </c>
      <c r="E38" s="39">
        <v>0.66</v>
      </c>
      <c r="F38" s="39">
        <v>2</v>
      </c>
      <c r="G38" s="39">
        <f t="shared" si="1"/>
        <v>3.3000000000000003</v>
      </c>
      <c r="H38" s="69"/>
    </row>
    <row r="39" spans="1:8">
      <c r="A39" s="68">
        <v>5.2</v>
      </c>
      <c r="B39" s="38" t="s">
        <v>79</v>
      </c>
      <c r="C39" s="39">
        <v>8</v>
      </c>
      <c r="D39" s="39">
        <v>0.5</v>
      </c>
      <c r="E39" s="39">
        <v>0.66</v>
      </c>
      <c r="F39" s="39">
        <v>2</v>
      </c>
      <c r="G39" s="39">
        <f>C39*D39*E39*2/2</f>
        <v>2.64</v>
      </c>
      <c r="H39" s="69"/>
    </row>
    <row r="40" spans="1:8">
      <c r="A40" s="68"/>
      <c r="B40" s="61" t="s">
        <v>7</v>
      </c>
      <c r="C40" s="46"/>
      <c r="D40" s="46"/>
      <c r="E40" s="46"/>
      <c r="F40" s="46"/>
      <c r="G40" s="45">
        <f>SUM(G27:G39)</f>
        <v>137.75</v>
      </c>
      <c r="H40" s="70" t="s">
        <v>5</v>
      </c>
    </row>
    <row r="41" spans="1:8">
      <c r="A41" s="68"/>
      <c r="B41" s="61" t="s">
        <v>17</v>
      </c>
      <c r="C41" s="46">
        <v>3</v>
      </c>
      <c r="D41" s="46">
        <v>0.5</v>
      </c>
      <c r="E41" s="46">
        <v>7</v>
      </c>
      <c r="F41" s="46">
        <v>1</v>
      </c>
      <c r="G41" s="45">
        <f>C41*D41*E41*F41</f>
        <v>10.5</v>
      </c>
      <c r="H41" s="70"/>
    </row>
    <row r="42" spans="1:8">
      <c r="A42" s="68"/>
      <c r="B42" s="61" t="s">
        <v>18</v>
      </c>
      <c r="C42" s="46">
        <v>1</v>
      </c>
      <c r="D42" s="46">
        <v>0.5</v>
      </c>
      <c r="E42" s="46">
        <v>1</v>
      </c>
      <c r="F42" s="46">
        <v>1</v>
      </c>
      <c r="G42" s="45">
        <f>C42*D42*E42*F42</f>
        <v>0.5</v>
      </c>
      <c r="H42" s="70" t="s">
        <v>5</v>
      </c>
    </row>
    <row r="43" spans="1:8">
      <c r="A43" s="68"/>
      <c r="B43" s="61"/>
      <c r="C43" s="46"/>
      <c r="D43" s="46"/>
      <c r="E43" s="46"/>
      <c r="F43" s="46" t="s">
        <v>7</v>
      </c>
      <c r="G43" s="45">
        <f>SUM(G41:G42)</f>
        <v>11</v>
      </c>
      <c r="H43" s="70"/>
    </row>
    <row r="44" spans="1:8">
      <c r="A44" s="68"/>
      <c r="B44" s="191" t="s">
        <v>7</v>
      </c>
      <c r="C44" s="192"/>
      <c r="D44" s="193"/>
      <c r="E44" s="184"/>
      <c r="F44" s="184"/>
      <c r="G44" s="45">
        <f>G40-G43</f>
        <v>126.75</v>
      </c>
      <c r="H44" s="70" t="s">
        <v>5</v>
      </c>
    </row>
    <row r="45" spans="1:8">
      <c r="A45" s="74">
        <v>5</v>
      </c>
      <c r="B45" s="185" t="s">
        <v>52</v>
      </c>
      <c r="C45" s="185"/>
      <c r="D45" s="185"/>
      <c r="E45" s="185"/>
      <c r="F45" s="185"/>
      <c r="G45" s="185"/>
      <c r="H45" s="186"/>
    </row>
    <row r="46" spans="1:8">
      <c r="A46" s="68">
        <v>5.0999999999999996</v>
      </c>
      <c r="B46" s="43" t="s">
        <v>169</v>
      </c>
      <c r="C46" s="39"/>
      <c r="D46" s="39"/>
      <c r="E46" s="39"/>
      <c r="F46" s="39"/>
      <c r="G46" s="47">
        <v>3</v>
      </c>
      <c r="H46" s="69" t="s">
        <v>153</v>
      </c>
    </row>
    <row r="47" spans="1:8">
      <c r="A47" s="74">
        <v>5</v>
      </c>
      <c r="B47" s="185" t="s">
        <v>114</v>
      </c>
      <c r="C47" s="185"/>
      <c r="D47" s="185"/>
      <c r="E47" s="185"/>
      <c r="F47" s="185"/>
      <c r="G47" s="185"/>
      <c r="H47" s="186"/>
    </row>
    <row r="48" spans="1:8">
      <c r="A48" s="68">
        <v>5.2</v>
      </c>
      <c r="B48" s="43" t="s">
        <v>53</v>
      </c>
      <c r="C48" s="39">
        <v>7</v>
      </c>
      <c r="D48" s="39">
        <v>6</v>
      </c>
      <c r="E48" s="39">
        <v>1</v>
      </c>
      <c r="F48" s="39">
        <v>1</v>
      </c>
      <c r="G48" s="47">
        <f>E48*D48*C48</f>
        <v>42</v>
      </c>
      <c r="H48" s="69" t="s">
        <v>35</v>
      </c>
    </row>
    <row r="49" spans="1:8">
      <c r="A49" s="75">
        <v>6</v>
      </c>
      <c r="B49" s="187" t="s">
        <v>60</v>
      </c>
      <c r="C49" s="187"/>
      <c r="D49" s="187"/>
      <c r="E49" s="187"/>
      <c r="F49" s="187"/>
      <c r="G49" s="187"/>
      <c r="H49" s="188"/>
    </row>
    <row r="50" spans="1:8">
      <c r="A50" s="68">
        <v>6.1</v>
      </c>
      <c r="B50" s="43" t="s">
        <v>170</v>
      </c>
      <c r="C50" s="39"/>
      <c r="D50" s="39"/>
      <c r="E50" s="39"/>
      <c r="F50" s="39"/>
      <c r="G50" s="47">
        <v>1</v>
      </c>
      <c r="H50" s="69" t="s">
        <v>153</v>
      </c>
    </row>
    <row r="51" spans="1:8">
      <c r="A51" s="68"/>
      <c r="B51" s="61" t="s">
        <v>7</v>
      </c>
      <c r="C51" s="46"/>
      <c r="D51" s="46"/>
      <c r="E51" s="46"/>
      <c r="F51" s="46"/>
      <c r="G51" s="45">
        <f>G50</f>
        <v>1</v>
      </c>
      <c r="H51" s="70" t="s">
        <v>153</v>
      </c>
    </row>
    <row r="52" spans="1:8">
      <c r="A52" s="67">
        <v>7</v>
      </c>
      <c r="B52" s="189" t="s">
        <v>36</v>
      </c>
      <c r="C52" s="189"/>
      <c r="D52" s="189"/>
      <c r="E52" s="189"/>
      <c r="F52" s="189"/>
      <c r="G52" s="189"/>
      <c r="H52" s="190"/>
    </row>
    <row r="53" spans="1:8">
      <c r="A53" s="68">
        <v>7.1</v>
      </c>
      <c r="B53" s="38" t="s">
        <v>81</v>
      </c>
      <c r="C53" s="39">
        <v>5</v>
      </c>
      <c r="D53" s="39">
        <v>5</v>
      </c>
      <c r="E53" s="39">
        <v>2.25</v>
      </c>
      <c r="F53" s="39">
        <v>1</v>
      </c>
      <c r="G53" s="48">
        <f>F53*E53*D53*C53</f>
        <v>56.25</v>
      </c>
      <c r="H53" s="69"/>
    </row>
    <row r="54" spans="1:8">
      <c r="A54" s="68">
        <v>7.2</v>
      </c>
      <c r="B54" s="38" t="s">
        <v>82</v>
      </c>
      <c r="C54" s="39">
        <v>8</v>
      </c>
      <c r="D54" s="39">
        <v>4</v>
      </c>
      <c r="E54" s="39">
        <v>1.5</v>
      </c>
      <c r="F54" s="39">
        <v>1</v>
      </c>
      <c r="G54" s="48">
        <f>F54*E54*D54*C54/2</f>
        <v>24</v>
      </c>
      <c r="H54" s="69"/>
    </row>
    <row r="55" spans="1:8">
      <c r="A55" s="68"/>
      <c r="B55" s="61" t="s">
        <v>7</v>
      </c>
      <c r="C55" s="46"/>
      <c r="D55" s="49"/>
      <c r="E55" s="46"/>
      <c r="F55" s="46"/>
      <c r="G55" s="50">
        <f>SUM(G53:G54)</f>
        <v>80.25</v>
      </c>
      <c r="H55" s="70" t="s">
        <v>5</v>
      </c>
    </row>
    <row r="56" spans="1:8">
      <c r="A56" s="67">
        <v>8</v>
      </c>
      <c r="B56" s="189" t="s">
        <v>19</v>
      </c>
      <c r="C56" s="189"/>
      <c r="D56" s="189"/>
      <c r="E56" s="189"/>
      <c r="F56" s="189"/>
      <c r="G56" s="189"/>
      <c r="H56" s="190"/>
    </row>
    <row r="57" spans="1:8">
      <c r="A57" s="68">
        <v>8.1</v>
      </c>
      <c r="B57" s="38" t="s">
        <v>20</v>
      </c>
      <c r="C57" s="39">
        <v>5</v>
      </c>
      <c r="D57" s="51"/>
      <c r="E57" s="39">
        <v>7.5</v>
      </c>
      <c r="F57" s="39">
        <v>2</v>
      </c>
      <c r="G57" s="48">
        <f>F57*E57*C57</f>
        <v>75</v>
      </c>
      <c r="H57" s="69"/>
    </row>
    <row r="58" spans="1:8">
      <c r="A58" s="68">
        <v>8.1999999999999993</v>
      </c>
      <c r="B58" s="38" t="s">
        <v>22</v>
      </c>
      <c r="C58" s="39">
        <v>5</v>
      </c>
      <c r="D58" s="51"/>
      <c r="E58" s="39">
        <v>7.5</v>
      </c>
      <c r="F58" s="39">
        <v>2</v>
      </c>
      <c r="G58" s="48">
        <f>F58*E58*C58</f>
        <v>75</v>
      </c>
      <c r="H58" s="69"/>
    </row>
    <row r="59" spans="1:8">
      <c r="A59" s="68">
        <v>8.3000000000000007</v>
      </c>
      <c r="B59" s="38" t="s">
        <v>54</v>
      </c>
      <c r="C59" s="39">
        <v>6</v>
      </c>
      <c r="D59" s="51"/>
      <c r="E59" s="39">
        <v>8.5</v>
      </c>
      <c r="F59" s="39">
        <v>2</v>
      </c>
      <c r="G59" s="48">
        <f t="shared" ref="G59:G66" si="2">F59*E59*C59</f>
        <v>102</v>
      </c>
      <c r="H59" s="69"/>
    </row>
    <row r="60" spans="1:8">
      <c r="A60" s="68">
        <v>8.4</v>
      </c>
      <c r="B60" s="38" t="s">
        <v>55</v>
      </c>
      <c r="C60" s="39">
        <v>6</v>
      </c>
      <c r="D60" s="51"/>
      <c r="E60" s="39">
        <v>8.5</v>
      </c>
      <c r="F60" s="39">
        <v>2</v>
      </c>
      <c r="G60" s="48">
        <f t="shared" si="2"/>
        <v>102</v>
      </c>
      <c r="H60" s="69"/>
    </row>
    <row r="61" spans="1:8">
      <c r="A61" s="68">
        <v>8.5</v>
      </c>
      <c r="B61" s="38" t="s">
        <v>61</v>
      </c>
      <c r="C61" s="39">
        <v>6</v>
      </c>
      <c r="D61" s="51"/>
      <c r="E61" s="39">
        <v>1.5</v>
      </c>
      <c r="F61" s="39">
        <v>2</v>
      </c>
      <c r="G61" s="48">
        <f t="shared" si="2"/>
        <v>18</v>
      </c>
      <c r="H61" s="69"/>
    </row>
    <row r="62" spans="1:8">
      <c r="A62" s="68">
        <v>8.6</v>
      </c>
      <c r="B62" s="38" t="s">
        <v>62</v>
      </c>
      <c r="C62" s="39">
        <v>6</v>
      </c>
      <c r="D62" s="51"/>
      <c r="E62" s="39">
        <v>1.5</v>
      </c>
      <c r="F62" s="39">
        <v>2</v>
      </c>
      <c r="G62" s="48">
        <f t="shared" si="2"/>
        <v>18</v>
      </c>
      <c r="H62" s="69"/>
    </row>
    <row r="63" spans="1:8">
      <c r="A63" s="68">
        <v>8.6999999999999993</v>
      </c>
      <c r="B63" s="38" t="s">
        <v>24</v>
      </c>
      <c r="C63" s="39">
        <v>6</v>
      </c>
      <c r="D63" s="51"/>
      <c r="E63" s="39">
        <v>0.57999999999999996</v>
      </c>
      <c r="F63" s="39">
        <v>2</v>
      </c>
      <c r="G63" s="48">
        <f t="shared" si="2"/>
        <v>6.9599999999999991</v>
      </c>
      <c r="H63" s="69"/>
    </row>
    <row r="64" spans="1:8">
      <c r="A64" s="68">
        <v>8.8000000000000007</v>
      </c>
      <c r="B64" s="38" t="s">
        <v>25</v>
      </c>
      <c r="C64" s="39">
        <v>8</v>
      </c>
      <c r="D64" s="51"/>
      <c r="E64" s="39">
        <v>0.57999999999999996</v>
      </c>
      <c r="F64" s="39">
        <v>2</v>
      </c>
      <c r="G64" s="48">
        <f t="shared" si="2"/>
        <v>9.2799999999999994</v>
      </c>
      <c r="H64" s="69"/>
    </row>
    <row r="65" spans="1:8">
      <c r="A65" s="68">
        <v>8.9</v>
      </c>
      <c r="B65" s="38" t="s">
        <v>90</v>
      </c>
      <c r="C65" s="39">
        <v>1.5</v>
      </c>
      <c r="D65" s="51"/>
      <c r="E65" s="39">
        <v>3</v>
      </c>
      <c r="F65" s="39">
        <v>4</v>
      </c>
      <c r="G65" s="48">
        <f t="shared" si="2"/>
        <v>18</v>
      </c>
      <c r="H65" s="69"/>
    </row>
    <row r="66" spans="1:8">
      <c r="A66" s="68">
        <v>9</v>
      </c>
      <c r="B66" s="38" t="s">
        <v>91</v>
      </c>
      <c r="C66" s="39">
        <v>1.5</v>
      </c>
      <c r="D66" s="51"/>
      <c r="E66" s="39">
        <v>1.5</v>
      </c>
      <c r="F66" s="39">
        <v>1</v>
      </c>
      <c r="G66" s="48">
        <f t="shared" si="2"/>
        <v>2.25</v>
      </c>
      <c r="H66" s="69"/>
    </row>
    <row r="67" spans="1:8">
      <c r="A67" s="68">
        <v>9.1</v>
      </c>
      <c r="B67" s="38" t="s">
        <v>83</v>
      </c>
      <c r="C67" s="39">
        <v>8</v>
      </c>
      <c r="D67" s="51"/>
      <c r="E67" s="39">
        <v>1.5</v>
      </c>
      <c r="F67" s="39">
        <v>1</v>
      </c>
      <c r="G67" s="48">
        <f>F67*E67*C67/2</f>
        <v>6</v>
      </c>
      <c r="H67" s="69"/>
    </row>
    <row r="68" spans="1:8">
      <c r="A68" s="68">
        <v>9.2000000000000099</v>
      </c>
      <c r="B68" s="38" t="s">
        <v>115</v>
      </c>
      <c r="C68" s="39">
        <v>8</v>
      </c>
      <c r="D68" s="51"/>
      <c r="E68" s="39">
        <v>4</v>
      </c>
      <c r="F68" s="39">
        <v>1</v>
      </c>
      <c r="G68" s="48">
        <f>F68*E68*C68/2</f>
        <v>16</v>
      </c>
      <c r="H68" s="69"/>
    </row>
    <row r="69" spans="1:8">
      <c r="A69" s="68"/>
      <c r="B69" s="61" t="s">
        <v>7</v>
      </c>
      <c r="C69" s="46"/>
      <c r="D69" s="46"/>
      <c r="E69" s="46"/>
      <c r="F69" s="46"/>
      <c r="G69" s="50">
        <f>SUM(G57:G68)</f>
        <v>448.48999999999995</v>
      </c>
      <c r="H69" s="70" t="s">
        <v>21</v>
      </c>
    </row>
    <row r="70" spans="1:8">
      <c r="A70" s="68"/>
      <c r="B70" s="61" t="s">
        <v>26</v>
      </c>
      <c r="C70" s="46"/>
      <c r="D70" s="46"/>
      <c r="E70" s="46"/>
      <c r="F70" s="46"/>
      <c r="G70" s="45">
        <f>(3*7*1)+(1*1*1)</f>
        <v>22</v>
      </c>
      <c r="H70" s="70" t="s">
        <v>21</v>
      </c>
    </row>
    <row r="71" spans="1:8">
      <c r="A71" s="68"/>
      <c r="B71" s="61" t="s">
        <v>7</v>
      </c>
      <c r="C71" s="46"/>
      <c r="D71" s="46"/>
      <c r="E71" s="46"/>
      <c r="F71" s="46"/>
      <c r="G71" s="50">
        <f>G69-G70</f>
        <v>426.48999999999995</v>
      </c>
      <c r="H71" s="70" t="s">
        <v>21</v>
      </c>
    </row>
    <row r="72" spans="1:8">
      <c r="A72" s="67">
        <v>9</v>
      </c>
      <c r="B72" s="189" t="s">
        <v>27</v>
      </c>
      <c r="C72" s="189"/>
      <c r="D72" s="189"/>
      <c r="E72" s="189"/>
      <c r="F72" s="189"/>
      <c r="G72" s="189"/>
      <c r="H72" s="190"/>
    </row>
    <row r="73" spans="1:8">
      <c r="A73" s="68">
        <v>9.1</v>
      </c>
      <c r="B73" s="38" t="s">
        <v>28</v>
      </c>
      <c r="C73" s="39">
        <v>3</v>
      </c>
      <c r="D73" s="39"/>
      <c r="E73" s="39">
        <v>7</v>
      </c>
      <c r="F73" s="39">
        <v>1</v>
      </c>
      <c r="G73" s="52">
        <f>F73*E73*C73</f>
        <v>21</v>
      </c>
      <c r="H73" s="69" t="s">
        <v>21</v>
      </c>
    </row>
    <row r="74" spans="1:8">
      <c r="A74" s="68">
        <v>9.1999999999999993</v>
      </c>
      <c r="B74" s="38" t="s">
        <v>63</v>
      </c>
      <c r="C74" s="39">
        <v>1</v>
      </c>
      <c r="D74" s="39"/>
      <c r="E74" s="39">
        <v>1</v>
      </c>
      <c r="F74" s="39">
        <v>1</v>
      </c>
      <c r="G74" s="52">
        <f>F74*E74*C74</f>
        <v>1</v>
      </c>
      <c r="H74" s="69" t="s">
        <v>153</v>
      </c>
    </row>
    <row r="75" spans="1:8">
      <c r="A75" s="68"/>
      <c r="B75" s="41" t="s">
        <v>7</v>
      </c>
      <c r="C75" s="41"/>
      <c r="D75" s="41"/>
      <c r="E75" s="41"/>
      <c r="F75" s="41"/>
      <c r="G75" s="45">
        <f>G73</f>
        <v>21</v>
      </c>
      <c r="H75" s="70" t="s">
        <v>21</v>
      </c>
    </row>
    <row r="76" spans="1:8">
      <c r="A76" s="76">
        <v>10</v>
      </c>
      <c r="B76" s="182" t="s">
        <v>56</v>
      </c>
      <c r="C76" s="182"/>
      <c r="D76" s="182"/>
      <c r="E76" s="182"/>
      <c r="F76" s="182"/>
      <c r="G76" s="182"/>
      <c r="H76" s="183"/>
    </row>
    <row r="77" spans="1:8">
      <c r="A77" s="68">
        <v>10.1</v>
      </c>
      <c r="B77" s="38" t="s">
        <v>32</v>
      </c>
      <c r="C77" s="38">
        <v>6</v>
      </c>
      <c r="D77" s="53"/>
      <c r="E77" s="53">
        <v>8.5</v>
      </c>
      <c r="F77" s="53">
        <v>2</v>
      </c>
      <c r="G77" s="54">
        <f>C77*E77*F77</f>
        <v>102</v>
      </c>
      <c r="H77" s="77" t="s">
        <v>21</v>
      </c>
    </row>
    <row r="78" spans="1:8">
      <c r="A78" s="68">
        <v>10.199999999999999</v>
      </c>
      <c r="B78" s="38" t="s">
        <v>33</v>
      </c>
      <c r="C78" s="38">
        <v>6</v>
      </c>
      <c r="D78" s="53"/>
      <c r="E78" s="53">
        <v>8.5</v>
      </c>
      <c r="F78" s="53">
        <v>2</v>
      </c>
      <c r="G78" s="54">
        <f>C78*E78*F78</f>
        <v>102</v>
      </c>
      <c r="H78" s="77" t="s">
        <v>21</v>
      </c>
    </row>
    <row r="79" spans="1:8">
      <c r="A79" s="68">
        <v>10.3</v>
      </c>
      <c r="B79" s="38" t="s">
        <v>20</v>
      </c>
      <c r="C79" s="55">
        <v>5</v>
      </c>
      <c r="D79" s="56"/>
      <c r="E79" s="53">
        <v>7.5</v>
      </c>
      <c r="F79" s="53">
        <v>2</v>
      </c>
      <c r="G79" s="54">
        <f>C79*E79*F79</f>
        <v>75</v>
      </c>
      <c r="H79" s="77" t="s">
        <v>21</v>
      </c>
    </row>
    <row r="80" spans="1:8">
      <c r="A80" s="68">
        <v>10.4</v>
      </c>
      <c r="B80" s="38" t="s">
        <v>22</v>
      </c>
      <c r="C80" s="55">
        <v>5</v>
      </c>
      <c r="D80" s="56"/>
      <c r="E80" s="53">
        <v>7.5</v>
      </c>
      <c r="F80" s="53">
        <v>2</v>
      </c>
      <c r="G80" s="54">
        <f t="shared" ref="G80" si="3">C80*E80*F80</f>
        <v>75</v>
      </c>
      <c r="H80" s="77" t="s">
        <v>21</v>
      </c>
    </row>
    <row r="81" spans="1:8">
      <c r="A81" s="68">
        <v>10.5</v>
      </c>
      <c r="B81" s="38" t="s">
        <v>23</v>
      </c>
      <c r="C81" s="55">
        <v>5</v>
      </c>
      <c r="D81" s="56"/>
      <c r="E81" s="53">
        <v>5</v>
      </c>
      <c r="F81" s="53">
        <v>1</v>
      </c>
      <c r="G81" s="54">
        <f>C81*E81*F81</f>
        <v>25</v>
      </c>
      <c r="H81" s="77" t="s">
        <v>21</v>
      </c>
    </row>
    <row r="82" spans="1:8">
      <c r="A82" s="68">
        <v>10.6</v>
      </c>
      <c r="B82" s="38" t="s">
        <v>30</v>
      </c>
      <c r="C82" s="55">
        <v>6</v>
      </c>
      <c r="D82" s="56"/>
      <c r="E82" s="53">
        <v>1</v>
      </c>
      <c r="F82" s="53">
        <v>1</v>
      </c>
      <c r="G82" s="54">
        <f>C82*E82*F82</f>
        <v>6</v>
      </c>
      <c r="H82" s="77" t="s">
        <v>21</v>
      </c>
    </row>
    <row r="83" spans="1:8">
      <c r="A83" s="68"/>
      <c r="B83" s="60" t="s">
        <v>7</v>
      </c>
      <c r="C83" s="57"/>
      <c r="D83" s="58"/>
      <c r="E83" s="57"/>
      <c r="F83" s="57"/>
      <c r="G83" s="50">
        <f>SUM(G77:G82)</f>
        <v>385</v>
      </c>
      <c r="H83" s="70"/>
    </row>
    <row r="84" spans="1:8">
      <c r="A84" s="68"/>
      <c r="B84" s="60" t="s">
        <v>34</v>
      </c>
      <c r="C84" s="57"/>
      <c r="D84" s="58"/>
      <c r="E84" s="57"/>
      <c r="F84" s="57"/>
      <c r="G84" s="50">
        <f>(3*7)+(1*1)</f>
        <v>22</v>
      </c>
      <c r="H84" s="70"/>
    </row>
    <row r="85" spans="1:8">
      <c r="A85" s="68"/>
      <c r="B85" s="60"/>
      <c r="C85" s="59"/>
      <c r="D85" s="57"/>
      <c r="E85" s="57"/>
      <c r="F85" s="57" t="s">
        <v>29</v>
      </c>
      <c r="G85" s="50">
        <f>G83-G84</f>
        <v>363</v>
      </c>
      <c r="H85" s="70" t="s">
        <v>35</v>
      </c>
    </row>
  </sheetData>
  <mergeCells count="18">
    <mergeCell ref="B25:H25"/>
    <mergeCell ref="A1:H1"/>
    <mergeCell ref="A8:B8"/>
    <mergeCell ref="A24:B24"/>
    <mergeCell ref="B3:H3"/>
    <mergeCell ref="B4:H4"/>
    <mergeCell ref="B9:H9"/>
    <mergeCell ref="A15:B15"/>
    <mergeCell ref="B16:H16"/>
    <mergeCell ref="B76:H76"/>
    <mergeCell ref="E44:F44"/>
    <mergeCell ref="B45:H45"/>
    <mergeCell ref="B49:H49"/>
    <mergeCell ref="B52:H52"/>
    <mergeCell ref="B56:H56"/>
    <mergeCell ref="B72:H72"/>
    <mergeCell ref="B44:D44"/>
    <mergeCell ref="B47:H47"/>
  </mergeCell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dimension ref="A1:H16"/>
  <sheetViews>
    <sheetView view="pageBreakPreview" zoomScale="104" zoomScaleSheetLayoutView="104" workbookViewId="0">
      <selection activeCell="D22" sqref="D22"/>
    </sheetView>
  </sheetViews>
  <sheetFormatPr defaultRowHeight="15"/>
  <cols>
    <col min="1" max="1" width="5" bestFit="1" customWidth="1"/>
    <col min="2" max="2" width="39" customWidth="1"/>
    <col min="3" max="3" width="6.42578125" bestFit="1" customWidth="1"/>
    <col min="4" max="4" width="7.28515625" bestFit="1" customWidth="1"/>
    <col min="5" max="5" width="8.5703125" bestFit="1" customWidth="1"/>
    <col min="6" max="6" width="7.7109375" bestFit="1" customWidth="1"/>
    <col min="7" max="7" width="8" bestFit="1" customWidth="1"/>
    <col min="8" max="8" width="4.28515625" bestFit="1" customWidth="1"/>
  </cols>
  <sheetData>
    <row r="1" spans="1:8" ht="15.75" thickBot="1">
      <c r="A1" s="194" t="s">
        <v>139</v>
      </c>
      <c r="B1" s="194"/>
      <c r="C1" s="194"/>
      <c r="D1" s="194"/>
      <c r="E1" s="194"/>
      <c r="F1" s="194"/>
      <c r="G1" s="194"/>
      <c r="H1" s="194"/>
    </row>
    <row r="2" spans="1:8" ht="25.5">
      <c r="A2" s="62" t="s">
        <v>64</v>
      </c>
      <c r="B2" s="63" t="s">
        <v>0</v>
      </c>
      <c r="C2" s="64" t="s">
        <v>65</v>
      </c>
      <c r="D2" s="64" t="s">
        <v>66</v>
      </c>
      <c r="E2" s="64" t="s">
        <v>73</v>
      </c>
      <c r="F2" s="64" t="s">
        <v>74</v>
      </c>
      <c r="G2" s="64" t="s">
        <v>1</v>
      </c>
      <c r="H2" s="65" t="s">
        <v>2</v>
      </c>
    </row>
    <row r="3" spans="1:8">
      <c r="A3" s="67">
        <v>1</v>
      </c>
      <c r="B3" s="189" t="s">
        <v>3</v>
      </c>
      <c r="C3" s="189"/>
      <c r="D3" s="189"/>
      <c r="E3" s="189"/>
      <c r="F3" s="189"/>
      <c r="G3" s="189"/>
      <c r="H3" s="190"/>
    </row>
    <row r="4" spans="1:8">
      <c r="A4" s="68">
        <v>1.1000000000000001</v>
      </c>
      <c r="B4" s="38" t="s">
        <v>142</v>
      </c>
      <c r="C4" s="197">
        <f>3.142*3.5^2/4</f>
        <v>9.6223749999999999</v>
      </c>
      <c r="D4" s="198"/>
      <c r="E4" s="39">
        <v>5.33</v>
      </c>
      <c r="F4" s="39">
        <v>2</v>
      </c>
      <c r="G4" s="39">
        <f>C4*E4*F4</f>
        <v>102.5745175</v>
      </c>
      <c r="H4" s="69" t="s">
        <v>5</v>
      </c>
    </row>
    <row r="5" spans="1:8">
      <c r="A5" s="191" t="s">
        <v>7</v>
      </c>
      <c r="B5" s="193"/>
      <c r="C5" s="46"/>
      <c r="D5" s="46"/>
      <c r="E5" s="46"/>
      <c r="F5" s="46"/>
      <c r="G5" s="40">
        <f>SUM(G4:G4)</f>
        <v>102.5745175</v>
      </c>
      <c r="H5" s="70" t="s">
        <v>5</v>
      </c>
    </row>
    <row r="6" spans="1:8">
      <c r="A6" s="67">
        <v>2</v>
      </c>
      <c r="B6" s="189" t="s">
        <v>8</v>
      </c>
      <c r="C6" s="189"/>
      <c r="D6" s="189"/>
      <c r="E6" s="189"/>
      <c r="F6" s="189"/>
      <c r="G6" s="189"/>
      <c r="H6" s="190"/>
    </row>
    <row r="7" spans="1:8">
      <c r="A7" s="71"/>
      <c r="B7" s="36" t="s">
        <v>94</v>
      </c>
      <c r="C7" s="42"/>
      <c r="D7" s="42"/>
      <c r="E7" s="42"/>
      <c r="F7" s="42"/>
      <c r="G7" s="42"/>
      <c r="H7" s="72"/>
    </row>
    <row r="8" spans="1:8">
      <c r="A8" s="68">
        <v>2.1</v>
      </c>
      <c r="B8" s="43" t="s">
        <v>143</v>
      </c>
      <c r="C8" s="197">
        <f>3.142*3.5^2/4</f>
        <v>9.6223749999999999</v>
      </c>
      <c r="D8" s="198"/>
      <c r="E8" s="39">
        <v>0.25</v>
      </c>
      <c r="F8" s="39">
        <v>2</v>
      </c>
      <c r="G8" s="39">
        <f>C8*E8*F8</f>
        <v>4.8111875</v>
      </c>
      <c r="H8" s="69" t="s">
        <v>5</v>
      </c>
    </row>
    <row r="9" spans="1:8">
      <c r="A9" s="191" t="s">
        <v>7</v>
      </c>
      <c r="B9" s="193"/>
      <c r="C9" s="46"/>
      <c r="D9" s="46"/>
      <c r="E9" s="46"/>
      <c r="F9" s="46"/>
      <c r="G9" s="40">
        <f>SUM(G8:G8)</f>
        <v>4.8111875</v>
      </c>
      <c r="H9" s="70" t="s">
        <v>5</v>
      </c>
    </row>
    <row r="10" spans="1:8" ht="38.25">
      <c r="A10" s="38">
        <v>3</v>
      </c>
      <c r="B10" s="97" t="s">
        <v>120</v>
      </c>
      <c r="C10" s="85">
        <v>2</v>
      </c>
      <c r="D10" s="85"/>
      <c r="E10" s="39"/>
      <c r="F10" s="39"/>
      <c r="G10" s="48">
        <f>C10</f>
        <v>2</v>
      </c>
      <c r="H10" s="69" t="s">
        <v>40</v>
      </c>
    </row>
    <row r="11" spans="1:8" ht="54.95" customHeight="1">
      <c r="A11" s="38">
        <v>3.1</v>
      </c>
      <c r="B11" s="97" t="s">
        <v>121</v>
      </c>
      <c r="C11" s="87">
        <v>4</v>
      </c>
      <c r="D11" s="87"/>
      <c r="E11" s="39"/>
      <c r="F11" s="39"/>
      <c r="G11" s="48">
        <f>C11</f>
        <v>4</v>
      </c>
      <c r="H11" s="69" t="s">
        <v>40</v>
      </c>
    </row>
    <row r="12" spans="1:8" ht="42.95" customHeight="1">
      <c r="A12" s="38">
        <v>3.2</v>
      </c>
      <c r="B12" s="97" t="s">
        <v>122</v>
      </c>
      <c r="C12" s="85">
        <v>2</v>
      </c>
      <c r="D12" s="85"/>
      <c r="E12" s="39"/>
      <c r="F12" s="39"/>
      <c r="G12" s="48">
        <f>C12</f>
        <v>2</v>
      </c>
      <c r="H12" s="69" t="s">
        <v>40</v>
      </c>
    </row>
    <row r="13" spans="1:8">
      <c r="A13" s="80">
        <v>6</v>
      </c>
      <c r="B13" s="185" t="s">
        <v>97</v>
      </c>
      <c r="C13" s="185"/>
      <c r="D13" s="185"/>
      <c r="E13" s="185"/>
      <c r="F13" s="185"/>
      <c r="G13" s="185"/>
      <c r="H13" s="186"/>
    </row>
    <row r="14" spans="1:8">
      <c r="A14" s="68">
        <v>6.1</v>
      </c>
      <c r="B14" s="44" t="s">
        <v>98</v>
      </c>
      <c r="C14" s="39">
        <v>7.5</v>
      </c>
      <c r="D14" s="51"/>
      <c r="E14" s="39">
        <v>5</v>
      </c>
      <c r="F14" s="39">
        <v>2</v>
      </c>
      <c r="G14" s="81">
        <f>F14*E14*C14</f>
        <v>75</v>
      </c>
      <c r="H14" s="69"/>
    </row>
    <row r="15" spans="1:8">
      <c r="A15" s="68"/>
      <c r="B15" s="44" t="s">
        <v>99</v>
      </c>
      <c r="C15" s="39">
        <v>4</v>
      </c>
      <c r="D15" s="51"/>
      <c r="E15" s="39">
        <v>5</v>
      </c>
      <c r="F15" s="39">
        <v>2</v>
      </c>
      <c r="G15" s="81">
        <f>F15*E15*C15</f>
        <v>40</v>
      </c>
      <c r="H15" s="69"/>
    </row>
    <row r="16" spans="1:8">
      <c r="A16" s="68"/>
      <c r="B16" s="61" t="s">
        <v>7</v>
      </c>
      <c r="C16" s="46"/>
      <c r="D16" s="49"/>
      <c r="E16" s="46"/>
      <c r="F16" s="46"/>
      <c r="G16" s="50">
        <f>SUM(G14:G15)</f>
        <v>115</v>
      </c>
      <c r="H16" s="70"/>
    </row>
  </sheetData>
  <mergeCells count="8">
    <mergeCell ref="B13:H13"/>
    <mergeCell ref="A9:B9"/>
    <mergeCell ref="A1:H1"/>
    <mergeCell ref="B3:H3"/>
    <mergeCell ref="A5:B5"/>
    <mergeCell ref="B6:H6"/>
    <mergeCell ref="C4:D4"/>
    <mergeCell ref="C8:D8"/>
  </mergeCell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dimension ref="A1:L15"/>
  <sheetViews>
    <sheetView view="pageBreakPreview" zoomScale="98" zoomScaleSheetLayoutView="98" workbookViewId="0">
      <selection activeCell="F12" sqref="F12"/>
    </sheetView>
  </sheetViews>
  <sheetFormatPr defaultRowHeight="15"/>
  <cols>
    <col min="1" max="1" width="4" bestFit="1" customWidth="1"/>
    <col min="2" max="2" width="38.7109375" bestFit="1" customWidth="1"/>
    <col min="3" max="3" width="6.42578125" bestFit="1" customWidth="1"/>
    <col min="4" max="4" width="7.28515625" bestFit="1" customWidth="1"/>
    <col min="5" max="5" width="8.5703125" bestFit="1" customWidth="1"/>
    <col min="6" max="6" width="4.7109375" bestFit="1" customWidth="1"/>
    <col min="7" max="7" width="7.85546875" bestFit="1" customWidth="1"/>
    <col min="8" max="8" width="4.28515625" bestFit="1" customWidth="1"/>
  </cols>
  <sheetData>
    <row r="1" spans="1:12" ht="15.75" thickBot="1">
      <c r="A1" s="194" t="s">
        <v>124</v>
      </c>
      <c r="B1" s="194"/>
      <c r="C1" s="194"/>
      <c r="D1" s="194"/>
      <c r="E1" s="194"/>
      <c r="F1" s="194"/>
      <c r="G1" s="194"/>
      <c r="H1" s="194"/>
    </row>
    <row r="2" spans="1:12" ht="25.5">
      <c r="A2" s="62" t="s">
        <v>64</v>
      </c>
      <c r="B2" s="63" t="s">
        <v>0</v>
      </c>
      <c r="C2" s="64" t="s">
        <v>65</v>
      </c>
      <c r="D2" s="64" t="s">
        <v>66</v>
      </c>
      <c r="E2" s="64" t="s">
        <v>73</v>
      </c>
      <c r="F2" s="64" t="s">
        <v>74</v>
      </c>
      <c r="G2" s="64" t="s">
        <v>1</v>
      </c>
      <c r="H2" s="65" t="s">
        <v>2</v>
      </c>
    </row>
    <row r="3" spans="1:12">
      <c r="A3" s="67">
        <v>1</v>
      </c>
      <c r="B3" s="189" t="s">
        <v>3</v>
      </c>
      <c r="C3" s="189"/>
      <c r="D3" s="189"/>
      <c r="E3" s="189"/>
      <c r="F3" s="189"/>
      <c r="G3" s="189"/>
      <c r="H3" s="190"/>
    </row>
    <row r="4" spans="1:12">
      <c r="A4" s="68">
        <v>1.1000000000000001</v>
      </c>
      <c r="B4" s="38" t="s">
        <v>144</v>
      </c>
      <c r="C4" s="202">
        <f>3.142*3.5^2/4</f>
        <v>9.6223749999999999</v>
      </c>
      <c r="D4" s="203"/>
      <c r="E4" s="39">
        <v>5</v>
      </c>
      <c r="F4" s="39">
        <v>1</v>
      </c>
      <c r="G4" s="39">
        <f>C4*E4*F4</f>
        <v>48.111874999999998</v>
      </c>
      <c r="H4" s="69" t="s">
        <v>5</v>
      </c>
    </row>
    <row r="5" spans="1:12">
      <c r="A5" s="191" t="s">
        <v>7</v>
      </c>
      <c r="B5" s="193"/>
      <c r="C5" s="46"/>
      <c r="D5" s="46"/>
      <c r="E5" s="46"/>
      <c r="F5" s="46"/>
      <c r="G5" s="40">
        <f>SUM(G4:G4)</f>
        <v>48.111874999999998</v>
      </c>
      <c r="H5" s="70" t="s">
        <v>5</v>
      </c>
    </row>
    <row r="6" spans="1:12">
      <c r="A6" s="67">
        <v>2</v>
      </c>
      <c r="B6" s="189" t="s">
        <v>8</v>
      </c>
      <c r="C6" s="189"/>
      <c r="D6" s="189"/>
      <c r="E6" s="189"/>
      <c r="F6" s="189"/>
      <c r="G6" s="189"/>
      <c r="H6" s="190"/>
    </row>
    <row r="7" spans="1:12">
      <c r="A7" s="68">
        <v>2.1</v>
      </c>
      <c r="B7" s="43" t="s">
        <v>143</v>
      </c>
      <c r="C7" s="83">
        <f>3.142*3.5</f>
        <v>10.997</v>
      </c>
      <c r="D7" s="98">
        <v>0.16</v>
      </c>
      <c r="E7" s="39">
        <v>0.25</v>
      </c>
      <c r="F7" s="39">
        <v>1</v>
      </c>
      <c r="G7" s="39">
        <f>C7*D7*E7</f>
        <v>0.43987999999999999</v>
      </c>
      <c r="H7" s="69" t="s">
        <v>5</v>
      </c>
    </row>
    <row r="8" spans="1:12">
      <c r="A8" s="191" t="s">
        <v>7</v>
      </c>
      <c r="B8" s="193"/>
      <c r="C8" s="46"/>
      <c r="D8" s="46"/>
      <c r="E8" s="46"/>
      <c r="F8" s="46"/>
      <c r="G8" s="40">
        <f>SUM(G7:G7)</f>
        <v>0.43987999999999999</v>
      </c>
      <c r="H8" s="70" t="s">
        <v>5</v>
      </c>
    </row>
    <row r="9" spans="1:12">
      <c r="A9" s="67">
        <v>3</v>
      </c>
      <c r="B9" s="185" t="s">
        <v>95</v>
      </c>
      <c r="C9" s="185"/>
      <c r="D9" s="185"/>
      <c r="E9" s="185"/>
      <c r="F9" s="185"/>
      <c r="G9" s="185"/>
      <c r="H9" s="186"/>
    </row>
    <row r="10" spans="1:12">
      <c r="A10" s="71"/>
      <c r="B10" s="79" t="s">
        <v>96</v>
      </c>
      <c r="C10" s="44"/>
      <c r="D10" s="44"/>
      <c r="E10" s="44"/>
      <c r="F10" s="44"/>
      <c r="G10" s="44"/>
      <c r="H10" s="73"/>
      <c r="L10" s="89"/>
    </row>
    <row r="11" spans="1:12" ht="51.75">
      <c r="A11" s="68">
        <v>4.0999999999999996</v>
      </c>
      <c r="B11" s="96" t="s">
        <v>125</v>
      </c>
      <c r="C11" s="38">
        <v>3</v>
      </c>
      <c r="D11" s="38"/>
      <c r="E11" s="39"/>
      <c r="F11" s="39"/>
      <c r="G11" s="39">
        <f>C11</f>
        <v>3</v>
      </c>
      <c r="H11" s="69"/>
    </row>
    <row r="12" spans="1:12" ht="39">
      <c r="A12" s="68">
        <v>4.2</v>
      </c>
      <c r="B12" s="96" t="s">
        <v>126</v>
      </c>
      <c r="C12" s="38">
        <v>1</v>
      </c>
      <c r="D12" s="38"/>
      <c r="E12" s="39"/>
      <c r="F12" s="39"/>
      <c r="G12" s="39">
        <f>C12</f>
        <v>1</v>
      </c>
      <c r="H12" s="69"/>
    </row>
    <row r="13" spans="1:12">
      <c r="A13" s="67">
        <v>8</v>
      </c>
      <c r="B13" s="199" t="s">
        <v>85</v>
      </c>
      <c r="C13" s="200"/>
      <c r="D13" s="200"/>
      <c r="E13" s="200"/>
      <c r="F13" s="200"/>
      <c r="G13" s="200"/>
      <c r="H13" s="201"/>
    </row>
    <row r="14" spans="1:12">
      <c r="A14" s="68">
        <v>8.1</v>
      </c>
      <c r="B14" s="38" t="s">
        <v>86</v>
      </c>
      <c r="C14" s="38">
        <f>3.14/4*3*3</f>
        <v>7.0649999999999995</v>
      </c>
      <c r="D14" s="38"/>
      <c r="E14" s="39">
        <v>2</v>
      </c>
      <c r="F14" s="39"/>
      <c r="G14" s="48">
        <f>C14*E14</f>
        <v>14.129999999999999</v>
      </c>
      <c r="H14" s="69" t="s">
        <v>5</v>
      </c>
    </row>
    <row r="15" spans="1:12">
      <c r="A15" s="68"/>
      <c r="B15" s="61" t="s">
        <v>7</v>
      </c>
      <c r="C15" s="46"/>
      <c r="D15" s="46"/>
      <c r="E15" s="46"/>
      <c r="F15" s="46"/>
      <c r="G15" s="50">
        <f>SUM(G14:G14)</f>
        <v>14.129999999999999</v>
      </c>
      <c r="H15" s="69" t="s">
        <v>5</v>
      </c>
    </row>
  </sheetData>
  <mergeCells count="8">
    <mergeCell ref="B9:H9"/>
    <mergeCell ref="B13:H13"/>
    <mergeCell ref="A1:H1"/>
    <mergeCell ref="B3:H3"/>
    <mergeCell ref="A5:B5"/>
    <mergeCell ref="B6:H6"/>
    <mergeCell ref="A8:B8"/>
    <mergeCell ref="C4:D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Summary</vt:lpstr>
      <vt:lpstr>Budget -Pour Flush Latrine</vt:lpstr>
      <vt:lpstr>Qty  sheet of PFL Latrine</vt:lpstr>
      <vt:lpstr>Budget - PWD Latrine</vt:lpstr>
      <vt:lpstr>Qty sheet of PWD Latrine</vt:lpstr>
      <vt:lpstr>Septic tank</vt:lpstr>
      <vt:lpstr>Soakage pit</vt:lpstr>
      <vt:lpstr>'Budget - PWD Latrine'!Print_Area</vt:lpstr>
      <vt:lpstr>'Budget -Pour Flush Latrine'!Print_Area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Azmat ullah</dc:creator>
  <cp:lastModifiedBy>ARC</cp:lastModifiedBy>
  <cp:lastPrinted>2014-12-10T15:18:37Z</cp:lastPrinted>
  <dcterms:created xsi:type="dcterms:W3CDTF">2013-12-02T07:00:41Z</dcterms:created>
  <dcterms:modified xsi:type="dcterms:W3CDTF">2025-02-21T05:38:58Z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2025-01-12T07:45:31Z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7d9bb394-5f4d-46f0-8391-b1e457ac99c7</vt:lpwstr>
  </property>
  <property fmtid="{D5CDD505-2E9C-101B-9397-08002B2CF9AE}" pid="8" name="MSIP_Label_2059aa38-f392-4105-be92-628035578272_ContentBits">
    <vt:lpwstr>0</vt:lpwstr>
  </property>
</Properties>
</file>